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0 3GPP RAN1\2020\202009 RAN1#103\"/>
    </mc:Choice>
  </mc:AlternateContent>
  <bookViews>
    <workbookView xWindow="3708" yWindow="588" windowWidth="22980" windowHeight="15012" tabRatio="774" firstSheet="2" activeTab="13"/>
  </bookViews>
  <sheets>
    <sheet name="Link budget (Ref UE)" sheetId="29" r:id="rId1"/>
    <sheet name="Link budget (RedCap)" sheetId="31" r:id="rId2"/>
    <sheet name="PDCCH USS" sheetId="32" r:id="rId3"/>
    <sheet name="PDSCH" sheetId="46" r:id="rId4"/>
    <sheet name="PUCCH 2bits" sheetId="47" r:id="rId5"/>
    <sheet name="PUCCH 11bits" sheetId="48" r:id="rId6"/>
    <sheet name="PUCCH 22bits" sheetId="49" r:id="rId7"/>
    <sheet name="PUSCH" sheetId="50" r:id="rId8"/>
    <sheet name="PDCCH CSS" sheetId="51" r:id="rId9"/>
    <sheet name="Msg2" sheetId="52" r:id="rId10"/>
    <sheet name="Msg4" sheetId="53" r:id="rId11"/>
    <sheet name="Msg3" sheetId="54" r:id="rId12"/>
    <sheet name="PBCH" sheetId="56" r:id="rId13"/>
    <sheet name="PRACH B4" sheetId="57" r:id="rId14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41" i="57" l="1"/>
  <c r="F41" i="57"/>
  <c r="G39" i="57"/>
  <c r="G43" i="57" s="1"/>
  <c r="G50" i="57" s="1"/>
  <c r="G64" i="57" s="1"/>
  <c r="F39" i="57"/>
  <c r="F43" i="57" s="1"/>
  <c r="F50" i="57" s="1"/>
  <c r="F64" i="57" s="1"/>
  <c r="G30" i="57"/>
  <c r="F30" i="57"/>
  <c r="G18" i="57"/>
  <c r="G25" i="57" s="1"/>
  <c r="G52" i="57" s="1"/>
  <c r="G61" i="57" s="1"/>
  <c r="F18" i="57"/>
  <c r="F25" i="57" s="1"/>
  <c r="F42" i="56"/>
  <c r="E42" i="56"/>
  <c r="E17" i="56" s="1"/>
  <c r="F40" i="56"/>
  <c r="F44" i="56" s="1"/>
  <c r="F51" i="56" s="1"/>
  <c r="E40" i="56"/>
  <c r="E44" i="56" s="1"/>
  <c r="E51" i="56" s="1"/>
  <c r="F30" i="56"/>
  <c r="E30" i="56"/>
  <c r="F18" i="56"/>
  <c r="E18" i="56"/>
  <c r="F17" i="56"/>
  <c r="F16" i="56"/>
  <c r="E16" i="56"/>
  <c r="U42" i="54"/>
  <c r="T42" i="54"/>
  <c r="U40" i="54"/>
  <c r="U44" i="54" s="1"/>
  <c r="U51" i="54" s="1"/>
  <c r="U65" i="54" s="1"/>
  <c r="T40" i="54"/>
  <c r="T44" i="54" s="1"/>
  <c r="T51" i="54" s="1"/>
  <c r="T65" i="54" s="1"/>
  <c r="U30" i="54"/>
  <c r="T30" i="54"/>
  <c r="U18" i="54"/>
  <c r="U26" i="54" s="1"/>
  <c r="U53" i="54" s="1"/>
  <c r="U62" i="54" s="1"/>
  <c r="T18" i="54"/>
  <c r="T26" i="54" s="1"/>
  <c r="T53" i="54" s="1"/>
  <c r="T62" i="54" s="1"/>
  <c r="AC42" i="53"/>
  <c r="AB42" i="53"/>
  <c r="AB17" i="53" s="1"/>
  <c r="AC40" i="53"/>
  <c r="AC44" i="53" s="1"/>
  <c r="AC51" i="53" s="1"/>
  <c r="AB40" i="53"/>
  <c r="AB44" i="53" s="1"/>
  <c r="AB51" i="53" s="1"/>
  <c r="AC30" i="53"/>
  <c r="AB30" i="53"/>
  <c r="AC18" i="53"/>
  <c r="AB18" i="53"/>
  <c r="AC17" i="53"/>
  <c r="AC16" i="53"/>
  <c r="AB16" i="53"/>
  <c r="AC42" i="52"/>
  <c r="AB42" i="52"/>
  <c r="AC40" i="52"/>
  <c r="AC44" i="52" s="1"/>
  <c r="AC51" i="52" s="1"/>
  <c r="AB40" i="52"/>
  <c r="AB44" i="52" s="1"/>
  <c r="AB51" i="52" s="1"/>
  <c r="AC30" i="52"/>
  <c r="AB30" i="52"/>
  <c r="AC18" i="52"/>
  <c r="AB18" i="52"/>
  <c r="AC17" i="52"/>
  <c r="AB17" i="52"/>
  <c r="AC16" i="52"/>
  <c r="AB16" i="52"/>
  <c r="AC41" i="51"/>
  <c r="AB41" i="51"/>
  <c r="AC39" i="51"/>
  <c r="AC43" i="51" s="1"/>
  <c r="AC50" i="51" s="1"/>
  <c r="AB39" i="51"/>
  <c r="AB43" i="51" s="1"/>
  <c r="AB50" i="51" s="1"/>
  <c r="AC30" i="51"/>
  <c r="AB30" i="51"/>
  <c r="AC18" i="51"/>
  <c r="AB18" i="51"/>
  <c r="AC17" i="51"/>
  <c r="AC64" i="51" s="1"/>
  <c r="AB17" i="51"/>
  <c r="AB64" i="51" s="1"/>
  <c r="AC16" i="51"/>
  <c r="AB16" i="51"/>
  <c r="U42" i="50"/>
  <c r="T42" i="50"/>
  <c r="U40" i="50"/>
  <c r="U44" i="50" s="1"/>
  <c r="U51" i="50" s="1"/>
  <c r="U65" i="50" s="1"/>
  <c r="T40" i="50"/>
  <c r="T44" i="50" s="1"/>
  <c r="T51" i="50" s="1"/>
  <c r="T65" i="50" s="1"/>
  <c r="U30" i="50"/>
  <c r="T30" i="50"/>
  <c r="U26" i="50"/>
  <c r="U53" i="50" s="1"/>
  <c r="U62" i="50" s="1"/>
  <c r="T26" i="50"/>
  <c r="T53" i="50" s="1"/>
  <c r="T62" i="50" s="1"/>
  <c r="U18" i="50"/>
  <c r="T18" i="50"/>
  <c r="Q41" i="49"/>
  <c r="P41" i="49"/>
  <c r="Q39" i="49"/>
  <c r="Q43" i="49" s="1"/>
  <c r="Q50" i="49" s="1"/>
  <c r="Q64" i="49" s="1"/>
  <c r="P39" i="49"/>
  <c r="P43" i="49" s="1"/>
  <c r="P50" i="49" s="1"/>
  <c r="P64" i="49" s="1"/>
  <c r="Q30" i="49"/>
  <c r="P30" i="49"/>
  <c r="Q25" i="49"/>
  <c r="P25" i="49"/>
  <c r="Q18" i="49"/>
  <c r="P18" i="49"/>
  <c r="Q41" i="48"/>
  <c r="P41" i="48"/>
  <c r="Q39" i="48"/>
  <c r="Q43" i="48" s="1"/>
  <c r="Q50" i="48" s="1"/>
  <c r="Q64" i="48" s="1"/>
  <c r="P39" i="48"/>
  <c r="P43" i="48" s="1"/>
  <c r="P50" i="48" s="1"/>
  <c r="P64" i="48" s="1"/>
  <c r="Q30" i="48"/>
  <c r="P30" i="48"/>
  <c r="Q18" i="48"/>
  <c r="Q25" i="48" s="1"/>
  <c r="Q52" i="48" s="1"/>
  <c r="Q61" i="48" s="1"/>
  <c r="P18" i="48"/>
  <c r="P25" i="48" s="1"/>
  <c r="P52" i="48" s="1"/>
  <c r="P61" i="48" s="1"/>
  <c r="S41" i="47"/>
  <c r="R41" i="47"/>
  <c r="S39" i="47"/>
  <c r="S43" i="47" s="1"/>
  <c r="S50" i="47" s="1"/>
  <c r="S64" i="47" s="1"/>
  <c r="R39" i="47"/>
  <c r="R43" i="47" s="1"/>
  <c r="R50" i="47" s="1"/>
  <c r="R64" i="47" s="1"/>
  <c r="S30" i="47"/>
  <c r="R30" i="47"/>
  <c r="S18" i="47"/>
  <c r="S25" i="47" s="1"/>
  <c r="R18" i="47"/>
  <c r="R25" i="47" s="1"/>
  <c r="R52" i="47" s="1"/>
  <c r="R61" i="47" s="1"/>
  <c r="AD42" i="46"/>
  <c r="AC42" i="46"/>
  <c r="AC17" i="46" s="1"/>
  <c r="AD40" i="46"/>
  <c r="AD44" i="46" s="1"/>
  <c r="AD51" i="46" s="1"/>
  <c r="AC40" i="46"/>
  <c r="AC44" i="46" s="1"/>
  <c r="AC51" i="46" s="1"/>
  <c r="AD30" i="46"/>
  <c r="AC30" i="46"/>
  <c r="AD18" i="46"/>
  <c r="AC18" i="46"/>
  <c r="AD17" i="46"/>
  <c r="AD65" i="46" s="1"/>
  <c r="AD16" i="46"/>
  <c r="AC16" i="46"/>
  <c r="AD41" i="32"/>
  <c r="AD17" i="32" s="1"/>
  <c r="AC41" i="32"/>
  <c r="AC17" i="32" s="1"/>
  <c r="AD39" i="32"/>
  <c r="AD43" i="32" s="1"/>
  <c r="AD50" i="32" s="1"/>
  <c r="AC39" i="32"/>
  <c r="AC43" i="32" s="1"/>
  <c r="AC50" i="32" s="1"/>
  <c r="AD30" i="32"/>
  <c r="AC30" i="32"/>
  <c r="AD18" i="32"/>
  <c r="AC18" i="32"/>
  <c r="AD16" i="32"/>
  <c r="AC16" i="32"/>
  <c r="F52" i="57" l="1"/>
  <c r="F61" i="57" s="1"/>
  <c r="E65" i="56"/>
  <c r="E26" i="56"/>
  <c r="E53" i="56" s="1"/>
  <c r="E62" i="56" s="1"/>
  <c r="F65" i="56"/>
  <c r="F26" i="56"/>
  <c r="F53" i="56" s="1"/>
  <c r="F62" i="56" s="1"/>
  <c r="AB65" i="53"/>
  <c r="AB26" i="53"/>
  <c r="AB53" i="53" s="1"/>
  <c r="AB62" i="53" s="1"/>
  <c r="AC65" i="53"/>
  <c r="AC26" i="53"/>
  <c r="AC53" i="53" s="1"/>
  <c r="AC62" i="53" s="1"/>
  <c r="AB65" i="52"/>
  <c r="AC65" i="52"/>
  <c r="AB26" i="52"/>
  <c r="AB53" i="52" s="1"/>
  <c r="AB62" i="52" s="1"/>
  <c r="AC26" i="52"/>
  <c r="AC53" i="52" s="1"/>
  <c r="AC62" i="52" s="1"/>
  <c r="AC25" i="51"/>
  <c r="AC52" i="51" s="1"/>
  <c r="AC61" i="51" s="1"/>
  <c r="AB25" i="51"/>
  <c r="AB52" i="51" s="1"/>
  <c r="AB61" i="51" s="1"/>
  <c r="Q52" i="49"/>
  <c r="Q61" i="49" s="1"/>
  <c r="P52" i="49"/>
  <c r="P61" i="49" s="1"/>
  <c r="S52" i="47"/>
  <c r="S61" i="47" s="1"/>
  <c r="AC65" i="46"/>
  <c r="AC26" i="46"/>
  <c r="AC53" i="46" s="1"/>
  <c r="AC62" i="46" s="1"/>
  <c r="AD26" i="46"/>
  <c r="AD53" i="46" s="1"/>
  <c r="AD62" i="46" s="1"/>
  <c r="AC25" i="32"/>
  <c r="AC52" i="32" s="1"/>
  <c r="AC61" i="32" s="1"/>
  <c r="AC64" i="32"/>
  <c r="AD64" i="32"/>
  <c r="AD25" i="32"/>
  <c r="AD52" i="32" s="1"/>
  <c r="AD61" i="32" s="1"/>
  <c r="S44" i="54" l="1"/>
  <c r="S51" i="54" s="1"/>
  <c r="S65" i="54" s="1"/>
  <c r="R44" i="54"/>
  <c r="R51" i="54" s="1"/>
  <c r="R65" i="54" s="1"/>
  <c r="S42" i="54"/>
  <c r="R42" i="54"/>
  <c r="S40" i="54"/>
  <c r="R40" i="54"/>
  <c r="S30" i="54"/>
  <c r="R30" i="54"/>
  <c r="S18" i="54"/>
  <c r="S26" i="54" s="1"/>
  <c r="S53" i="54" s="1"/>
  <c r="S62" i="54" s="1"/>
  <c r="R18" i="54"/>
  <c r="R26" i="54" s="1"/>
  <c r="R53" i="54" s="1"/>
  <c r="R62" i="54" s="1"/>
  <c r="AA42" i="53"/>
  <c r="AA17" i="53" s="1"/>
  <c r="Z42" i="53"/>
  <c r="Y42" i="53"/>
  <c r="AA40" i="53"/>
  <c r="AA44" i="53" s="1"/>
  <c r="AA51" i="53" s="1"/>
  <c r="Z40" i="53"/>
  <c r="Z44" i="53" s="1"/>
  <c r="Z51" i="53" s="1"/>
  <c r="Y40" i="53"/>
  <c r="Y44" i="53" s="1"/>
  <c r="Y51" i="53" s="1"/>
  <c r="AA30" i="53"/>
  <c r="Z30" i="53"/>
  <c r="Y30" i="53"/>
  <c r="AA18" i="53"/>
  <c r="Z18" i="53"/>
  <c r="Y18" i="53"/>
  <c r="Z17" i="53"/>
  <c r="Z65" i="53" s="1"/>
  <c r="Y17" i="53"/>
  <c r="Y65" i="53" s="1"/>
  <c r="AA16" i="53"/>
  <c r="Z16" i="53"/>
  <c r="Y16" i="53"/>
  <c r="AA42" i="52"/>
  <c r="AA17" i="52" s="1"/>
  <c r="Z42" i="52"/>
  <c r="Y42" i="52"/>
  <c r="AA40" i="52"/>
  <c r="AA44" i="52" s="1"/>
  <c r="AA51" i="52" s="1"/>
  <c r="Z40" i="52"/>
  <c r="Z44" i="52" s="1"/>
  <c r="Z51" i="52" s="1"/>
  <c r="Y40" i="52"/>
  <c r="Y44" i="52" s="1"/>
  <c r="Y51" i="52" s="1"/>
  <c r="AA30" i="52"/>
  <c r="Z30" i="52"/>
  <c r="Y30" i="52"/>
  <c r="AA18" i="52"/>
  <c r="Z18" i="52"/>
  <c r="Y18" i="52"/>
  <c r="Z17" i="52"/>
  <c r="Z65" i="52" s="1"/>
  <c r="Y17" i="52"/>
  <c r="Y65" i="52" s="1"/>
  <c r="AA16" i="52"/>
  <c r="Z16" i="52"/>
  <c r="Y16" i="52"/>
  <c r="AA41" i="51"/>
  <c r="AA17" i="51" s="1"/>
  <c r="Z41" i="51"/>
  <c r="Y41" i="51"/>
  <c r="AA39" i="51"/>
  <c r="AA43" i="51" s="1"/>
  <c r="AA50" i="51" s="1"/>
  <c r="Z39" i="51"/>
  <c r="Z43" i="51" s="1"/>
  <c r="Z50" i="51" s="1"/>
  <c r="Y39" i="51"/>
  <c r="Y43" i="51" s="1"/>
  <c r="Y50" i="51" s="1"/>
  <c r="AA30" i="51"/>
  <c r="Z30" i="51"/>
  <c r="Y30" i="51"/>
  <c r="AA18" i="51"/>
  <c r="Z18" i="51"/>
  <c r="Y18" i="51"/>
  <c r="Z17" i="51"/>
  <c r="Y17" i="51"/>
  <c r="Y64" i="51" s="1"/>
  <c r="AA16" i="51"/>
  <c r="Z16" i="51"/>
  <c r="Y16" i="51"/>
  <c r="S44" i="50"/>
  <c r="S51" i="50" s="1"/>
  <c r="S65" i="50" s="1"/>
  <c r="R44" i="50"/>
  <c r="R51" i="50" s="1"/>
  <c r="R65" i="50" s="1"/>
  <c r="S42" i="50"/>
  <c r="R42" i="50"/>
  <c r="S40" i="50"/>
  <c r="R40" i="50"/>
  <c r="S30" i="50"/>
  <c r="R30" i="50"/>
  <c r="S18" i="50"/>
  <c r="S26" i="50" s="1"/>
  <c r="S53" i="50" s="1"/>
  <c r="S62" i="50" s="1"/>
  <c r="R18" i="50"/>
  <c r="R26" i="50" s="1"/>
  <c r="R53" i="50" s="1"/>
  <c r="R62" i="50" s="1"/>
  <c r="O43" i="48"/>
  <c r="O50" i="48" s="1"/>
  <c r="O64" i="48" s="1"/>
  <c r="N43" i="48"/>
  <c r="N50" i="48" s="1"/>
  <c r="N64" i="48" s="1"/>
  <c r="O41" i="48"/>
  <c r="N41" i="48"/>
  <c r="O39" i="48"/>
  <c r="N39" i="48"/>
  <c r="O30" i="48"/>
  <c r="N30" i="48"/>
  <c r="O18" i="48"/>
  <c r="O25" i="48" s="1"/>
  <c r="O52" i="48" s="1"/>
  <c r="O61" i="48" s="1"/>
  <c r="N18" i="48"/>
  <c r="N25" i="48" s="1"/>
  <c r="N52" i="48" s="1"/>
  <c r="N61" i="48" s="1"/>
  <c r="Q43" i="47"/>
  <c r="Q50" i="47" s="1"/>
  <c r="Q64" i="47" s="1"/>
  <c r="P43" i="47"/>
  <c r="P50" i="47" s="1"/>
  <c r="P64" i="47" s="1"/>
  <c r="Q41" i="47"/>
  <c r="P41" i="47"/>
  <c r="Q39" i="47"/>
  <c r="P39" i="47"/>
  <c r="Q30" i="47"/>
  <c r="P30" i="47"/>
  <c r="Q18" i="47"/>
  <c r="Q25" i="47" s="1"/>
  <c r="Q52" i="47" s="1"/>
  <c r="Q61" i="47" s="1"/>
  <c r="P18" i="47"/>
  <c r="P25" i="47" s="1"/>
  <c r="P52" i="47" s="1"/>
  <c r="P61" i="47" s="1"/>
  <c r="AB42" i="46"/>
  <c r="AB17" i="46" s="1"/>
  <c r="AA42" i="46"/>
  <c r="Z42" i="46"/>
  <c r="AB40" i="46"/>
  <c r="AB44" i="46" s="1"/>
  <c r="AB51" i="46" s="1"/>
  <c r="AA40" i="46"/>
  <c r="AA44" i="46" s="1"/>
  <c r="AA51" i="46" s="1"/>
  <c r="Z40" i="46"/>
  <c r="Z44" i="46" s="1"/>
  <c r="Z51" i="46" s="1"/>
  <c r="AB30" i="46"/>
  <c r="AA30" i="46"/>
  <c r="Z30" i="46"/>
  <c r="AB18" i="46"/>
  <c r="AA18" i="46"/>
  <c r="Z18" i="46"/>
  <c r="AA17" i="46"/>
  <c r="Z17" i="46"/>
  <c r="Z26" i="46" s="1"/>
  <c r="AB16" i="46"/>
  <c r="AA16" i="46"/>
  <c r="Z16" i="46"/>
  <c r="AB41" i="32"/>
  <c r="AA41" i="32"/>
  <c r="Z41" i="32"/>
  <c r="AB39" i="32"/>
  <c r="AB43" i="32" s="1"/>
  <c r="AB50" i="32" s="1"/>
  <c r="AA39" i="32"/>
  <c r="AA43" i="32" s="1"/>
  <c r="AA50" i="32" s="1"/>
  <c r="Z39" i="32"/>
  <c r="Z43" i="32" s="1"/>
  <c r="Z50" i="32" s="1"/>
  <c r="AB30" i="32"/>
  <c r="AA30" i="32"/>
  <c r="Z30" i="32"/>
  <c r="AB18" i="32"/>
  <c r="AA18" i="32"/>
  <c r="Z18" i="32"/>
  <c r="AB17" i="32"/>
  <c r="AB64" i="32" s="1"/>
  <c r="AA17" i="32"/>
  <c r="Z17" i="32"/>
  <c r="AB16" i="32"/>
  <c r="AA16" i="32"/>
  <c r="Z16" i="32"/>
  <c r="AA65" i="53" l="1"/>
  <c r="AA26" i="53"/>
  <c r="AA53" i="53" s="1"/>
  <c r="AA62" i="53" s="1"/>
  <c r="Y26" i="53"/>
  <c r="Y53" i="53" s="1"/>
  <c r="Y62" i="53" s="1"/>
  <c r="Z26" i="53"/>
  <c r="Z53" i="53" s="1"/>
  <c r="Z62" i="53" s="1"/>
  <c r="AA65" i="52"/>
  <c r="AA26" i="52"/>
  <c r="AA53" i="52" s="1"/>
  <c r="AA62" i="52" s="1"/>
  <c r="Y26" i="52"/>
  <c r="Y53" i="52" s="1"/>
  <c r="Y62" i="52" s="1"/>
  <c r="Z26" i="52"/>
  <c r="Z53" i="52" s="1"/>
  <c r="Z62" i="52" s="1"/>
  <c r="Z64" i="51"/>
  <c r="AA64" i="51"/>
  <c r="AA25" i="51"/>
  <c r="AA52" i="51" s="1"/>
  <c r="AA61" i="51" s="1"/>
  <c r="Y25" i="51"/>
  <c r="Y52" i="51" s="1"/>
  <c r="Y61" i="51" s="1"/>
  <c r="Z25" i="51"/>
  <c r="Z52" i="51" s="1"/>
  <c r="Z61" i="51" s="1"/>
  <c r="Z53" i="46"/>
  <c r="Z62" i="46" s="1"/>
  <c r="AA65" i="46"/>
  <c r="AB26" i="46"/>
  <c r="AB53" i="46" s="1"/>
  <c r="AB62" i="46" s="1"/>
  <c r="AB65" i="46"/>
  <c r="Z65" i="46"/>
  <c r="AA26" i="46"/>
  <c r="AA53" i="46" s="1"/>
  <c r="AA62" i="46" s="1"/>
  <c r="Z64" i="32"/>
  <c r="AA64" i="32"/>
  <c r="Z25" i="32"/>
  <c r="Z52" i="32" s="1"/>
  <c r="Z61" i="32" s="1"/>
  <c r="AA25" i="32"/>
  <c r="AA52" i="32" s="1"/>
  <c r="AA61" i="32" s="1"/>
  <c r="AB25" i="32"/>
  <c r="AB52" i="32" s="1"/>
  <c r="AB61" i="32" s="1"/>
  <c r="E41" i="57" l="1"/>
  <c r="D41" i="57"/>
  <c r="E39" i="57"/>
  <c r="E43" i="57" s="1"/>
  <c r="E50" i="57" s="1"/>
  <c r="E64" i="57" s="1"/>
  <c r="D39" i="57"/>
  <c r="D43" i="57" s="1"/>
  <c r="D50" i="57" s="1"/>
  <c r="D64" i="57" s="1"/>
  <c r="E30" i="57"/>
  <c r="D30" i="57"/>
  <c r="E18" i="57"/>
  <c r="E25" i="57" s="1"/>
  <c r="D18" i="57"/>
  <c r="D25" i="57" s="1"/>
  <c r="D52" i="57" s="1"/>
  <c r="D61" i="57" s="1"/>
  <c r="Q42" i="54"/>
  <c r="P42" i="54"/>
  <c r="Q40" i="54"/>
  <c r="Q44" i="54" s="1"/>
  <c r="Q51" i="54" s="1"/>
  <c r="Q65" i="54" s="1"/>
  <c r="P40" i="54"/>
  <c r="P44" i="54" s="1"/>
  <c r="P51" i="54" s="1"/>
  <c r="P65" i="54" s="1"/>
  <c r="Q30" i="54"/>
  <c r="P30" i="54"/>
  <c r="Q18" i="54"/>
  <c r="Q26" i="54" s="1"/>
  <c r="P18" i="54"/>
  <c r="P26" i="54" s="1"/>
  <c r="X42" i="53"/>
  <c r="W42" i="53"/>
  <c r="W17" i="53" s="1"/>
  <c r="V42" i="53"/>
  <c r="X40" i="53"/>
  <c r="X44" i="53" s="1"/>
  <c r="X51" i="53" s="1"/>
  <c r="W40" i="53"/>
  <c r="W44" i="53" s="1"/>
  <c r="W51" i="53" s="1"/>
  <c r="V40" i="53"/>
  <c r="V44" i="53" s="1"/>
  <c r="V51" i="53" s="1"/>
  <c r="X30" i="53"/>
  <c r="W30" i="53"/>
  <c r="V30" i="53"/>
  <c r="X18" i="53"/>
  <c r="W18" i="53"/>
  <c r="V18" i="53"/>
  <c r="X17" i="53"/>
  <c r="X65" i="53" s="1"/>
  <c r="V17" i="53"/>
  <c r="V65" i="53" s="1"/>
  <c r="X16" i="53"/>
  <c r="W16" i="53"/>
  <c r="V16" i="53"/>
  <c r="X42" i="52"/>
  <c r="W42" i="52"/>
  <c r="W17" i="52" s="1"/>
  <c r="V42" i="52"/>
  <c r="X40" i="52"/>
  <c r="X44" i="52" s="1"/>
  <c r="X51" i="52" s="1"/>
  <c r="W40" i="52"/>
  <c r="W44" i="52" s="1"/>
  <c r="W51" i="52" s="1"/>
  <c r="V40" i="52"/>
  <c r="V44" i="52" s="1"/>
  <c r="V51" i="52" s="1"/>
  <c r="X30" i="52"/>
  <c r="W30" i="52"/>
  <c r="V30" i="52"/>
  <c r="X18" i="52"/>
  <c r="W18" i="52"/>
  <c r="V18" i="52"/>
  <c r="X17" i="52"/>
  <c r="X65" i="52" s="1"/>
  <c r="V17" i="52"/>
  <c r="V65" i="52" s="1"/>
  <c r="X16" i="52"/>
  <c r="W16" i="52"/>
  <c r="V16" i="52"/>
  <c r="X50" i="51"/>
  <c r="X64" i="51" s="1"/>
  <c r="X43" i="51"/>
  <c r="W43" i="51"/>
  <c r="W50" i="51" s="1"/>
  <c r="X41" i="51"/>
  <c r="W41" i="51"/>
  <c r="W17" i="51" s="1"/>
  <c r="V41" i="51"/>
  <c r="V17" i="51" s="1"/>
  <c r="X39" i="51"/>
  <c r="W39" i="51"/>
  <c r="V39" i="51"/>
  <c r="V43" i="51" s="1"/>
  <c r="V50" i="51" s="1"/>
  <c r="X30" i="51"/>
  <c r="W30" i="51"/>
  <c r="V30" i="51"/>
  <c r="X25" i="51"/>
  <c r="X52" i="51" s="1"/>
  <c r="X61" i="51" s="1"/>
  <c r="X18" i="51"/>
  <c r="W18" i="51"/>
  <c r="V18" i="51"/>
  <c r="X17" i="51"/>
  <c r="X16" i="51"/>
  <c r="W16" i="51"/>
  <c r="V16" i="51"/>
  <c r="Q42" i="50"/>
  <c r="P42" i="50"/>
  <c r="Q40" i="50"/>
  <c r="Q44" i="50" s="1"/>
  <c r="Q51" i="50" s="1"/>
  <c r="Q65" i="50" s="1"/>
  <c r="P40" i="50"/>
  <c r="P44" i="50" s="1"/>
  <c r="P51" i="50" s="1"/>
  <c r="P65" i="50" s="1"/>
  <c r="Q30" i="50"/>
  <c r="P30" i="50"/>
  <c r="Q18" i="50"/>
  <c r="Q26" i="50" s="1"/>
  <c r="Q53" i="50" s="1"/>
  <c r="Q62" i="50" s="1"/>
  <c r="P18" i="50"/>
  <c r="P26" i="50" s="1"/>
  <c r="P53" i="50" s="1"/>
  <c r="P62" i="50" s="1"/>
  <c r="O41" i="49"/>
  <c r="N41" i="49"/>
  <c r="O39" i="49"/>
  <c r="O43" i="49" s="1"/>
  <c r="O50" i="49" s="1"/>
  <c r="O64" i="49" s="1"/>
  <c r="N39" i="49"/>
  <c r="N43" i="49" s="1"/>
  <c r="N50" i="49" s="1"/>
  <c r="N64" i="49" s="1"/>
  <c r="O30" i="49"/>
  <c r="N30" i="49"/>
  <c r="O18" i="49"/>
  <c r="O25" i="49" s="1"/>
  <c r="O52" i="49" s="1"/>
  <c r="O61" i="49" s="1"/>
  <c r="N18" i="49"/>
  <c r="N25" i="49" s="1"/>
  <c r="O41" i="47"/>
  <c r="N41" i="47"/>
  <c r="O39" i="47"/>
  <c r="O43" i="47" s="1"/>
  <c r="O50" i="47" s="1"/>
  <c r="O64" i="47" s="1"/>
  <c r="N39" i="47"/>
  <c r="N43" i="47" s="1"/>
  <c r="N50" i="47" s="1"/>
  <c r="N64" i="47" s="1"/>
  <c r="O30" i="47"/>
  <c r="N30" i="47"/>
  <c r="O18" i="47"/>
  <c r="O25" i="47" s="1"/>
  <c r="O52" i="47" s="1"/>
  <c r="O61" i="47" s="1"/>
  <c r="N18" i="47"/>
  <c r="N25" i="47" s="1"/>
  <c r="N52" i="47" s="1"/>
  <c r="N61" i="47" s="1"/>
  <c r="Y42" i="46"/>
  <c r="X42" i="46"/>
  <c r="W42" i="46"/>
  <c r="Y40" i="46"/>
  <c r="Y44" i="46" s="1"/>
  <c r="Y51" i="46" s="1"/>
  <c r="X40" i="46"/>
  <c r="X44" i="46" s="1"/>
  <c r="X51" i="46" s="1"/>
  <c r="W40" i="46"/>
  <c r="W44" i="46" s="1"/>
  <c r="W51" i="46" s="1"/>
  <c r="Y30" i="46"/>
  <c r="X30" i="46"/>
  <c r="W30" i="46"/>
  <c r="Y18" i="46"/>
  <c r="X18" i="46"/>
  <c r="W18" i="46"/>
  <c r="Y17" i="46"/>
  <c r="X17" i="46"/>
  <c r="X65" i="46" s="1"/>
  <c r="W17" i="46"/>
  <c r="W65" i="46" s="1"/>
  <c r="Y16" i="46"/>
  <c r="X16" i="46"/>
  <c r="W16" i="46"/>
  <c r="Y41" i="32"/>
  <c r="X41" i="32"/>
  <c r="W41" i="32"/>
  <c r="Y39" i="32"/>
  <c r="Y43" i="32" s="1"/>
  <c r="Y50" i="32" s="1"/>
  <c r="X39" i="32"/>
  <c r="X43" i="32" s="1"/>
  <c r="X50" i="32" s="1"/>
  <c r="W39" i="32"/>
  <c r="W43" i="32" s="1"/>
  <c r="W50" i="32" s="1"/>
  <c r="Y30" i="32"/>
  <c r="X30" i="32"/>
  <c r="W30" i="32"/>
  <c r="W25" i="32"/>
  <c r="Y18" i="32"/>
  <c r="X18" i="32"/>
  <c r="W18" i="32"/>
  <c r="Y17" i="32"/>
  <c r="Y64" i="32" s="1"/>
  <c r="X17" i="32"/>
  <c r="W17" i="32"/>
  <c r="Y16" i="32"/>
  <c r="X16" i="32"/>
  <c r="W16" i="32"/>
  <c r="E52" i="57" l="1"/>
  <c r="E61" i="57" s="1"/>
  <c r="P53" i="54"/>
  <c r="P62" i="54" s="1"/>
  <c r="Q53" i="54"/>
  <c r="Q62" i="54" s="1"/>
  <c r="W65" i="53"/>
  <c r="W26" i="53"/>
  <c r="W53" i="53" s="1"/>
  <c r="W62" i="53" s="1"/>
  <c r="X26" i="53"/>
  <c r="X53" i="53" s="1"/>
  <c r="X62" i="53" s="1"/>
  <c r="V26" i="53"/>
  <c r="V53" i="53" s="1"/>
  <c r="V62" i="53" s="1"/>
  <c r="W65" i="52"/>
  <c r="W26" i="52"/>
  <c r="W53" i="52" s="1"/>
  <c r="W62" i="52" s="1"/>
  <c r="V26" i="52"/>
  <c r="V53" i="52" s="1"/>
  <c r="V62" i="52" s="1"/>
  <c r="X26" i="52"/>
  <c r="X53" i="52" s="1"/>
  <c r="X62" i="52" s="1"/>
  <c r="V64" i="51"/>
  <c r="V25" i="51"/>
  <c r="V52" i="51" s="1"/>
  <c r="V61" i="51" s="1"/>
  <c r="W25" i="51"/>
  <c r="W52" i="51" s="1"/>
  <c r="W61" i="51" s="1"/>
  <c r="W64" i="51"/>
  <c r="N52" i="49"/>
  <c r="N61" i="49" s="1"/>
  <c r="Y65" i="46"/>
  <c r="W26" i="46"/>
  <c r="W53" i="46" s="1"/>
  <c r="W62" i="46" s="1"/>
  <c r="X26" i="46"/>
  <c r="X53" i="46" s="1"/>
  <c r="X62" i="46" s="1"/>
  <c r="Y26" i="46"/>
  <c r="Y53" i="46" s="1"/>
  <c r="Y62" i="46" s="1"/>
  <c r="W52" i="32"/>
  <c r="W61" i="32" s="1"/>
  <c r="W64" i="32"/>
  <c r="X64" i="32"/>
  <c r="X25" i="32"/>
  <c r="X52" i="32" s="1"/>
  <c r="X61" i="32" s="1"/>
  <c r="Y25" i="32"/>
  <c r="Y52" i="32" s="1"/>
  <c r="Y61" i="32" s="1"/>
  <c r="S16" i="52" l="1"/>
  <c r="T16" i="52"/>
  <c r="U16" i="52"/>
  <c r="S17" i="52"/>
  <c r="S26" i="52" s="1"/>
  <c r="T17" i="52"/>
  <c r="T26" i="52" s="1"/>
  <c r="U17" i="52"/>
  <c r="U65" i="52" s="1"/>
  <c r="S18" i="52"/>
  <c r="T18" i="52"/>
  <c r="U18" i="52"/>
  <c r="S30" i="52"/>
  <c r="T30" i="52"/>
  <c r="U30" i="52"/>
  <c r="S40" i="52"/>
  <c r="S44" i="52" s="1"/>
  <c r="S51" i="52" s="1"/>
  <c r="S65" i="52" s="1"/>
  <c r="T40" i="52"/>
  <c r="T44" i="52" s="1"/>
  <c r="T51" i="52" s="1"/>
  <c r="U40" i="52"/>
  <c r="S42" i="52"/>
  <c r="T42" i="52"/>
  <c r="U42" i="52"/>
  <c r="U44" i="52"/>
  <c r="U51" i="52" s="1"/>
  <c r="S16" i="53"/>
  <c r="T16" i="53"/>
  <c r="U16" i="53"/>
  <c r="S17" i="53"/>
  <c r="T17" i="53"/>
  <c r="T26" i="53" s="1"/>
  <c r="U17" i="53"/>
  <c r="S18" i="53"/>
  <c r="S26" i="53" s="1"/>
  <c r="T18" i="53"/>
  <c r="U18" i="53"/>
  <c r="S30" i="53"/>
  <c r="T30" i="53"/>
  <c r="U30" i="53"/>
  <c r="S40" i="53"/>
  <c r="S44" i="53" s="1"/>
  <c r="S51" i="53" s="1"/>
  <c r="S65" i="53" s="1"/>
  <c r="T40" i="53"/>
  <c r="T44" i="53" s="1"/>
  <c r="T51" i="53" s="1"/>
  <c r="T65" i="53" s="1"/>
  <c r="U40" i="53"/>
  <c r="U44" i="53" s="1"/>
  <c r="U51" i="53" s="1"/>
  <c r="S42" i="53"/>
  <c r="T42" i="53"/>
  <c r="U42" i="53"/>
  <c r="O42" i="54"/>
  <c r="N42" i="54"/>
  <c r="O40" i="54"/>
  <c r="O44" i="54" s="1"/>
  <c r="O51" i="54" s="1"/>
  <c r="O65" i="54" s="1"/>
  <c r="N40" i="54"/>
  <c r="N44" i="54" s="1"/>
  <c r="N51" i="54" s="1"/>
  <c r="N65" i="54" s="1"/>
  <c r="O30" i="54"/>
  <c r="N30" i="54"/>
  <c r="O18" i="54"/>
  <c r="O26" i="54" s="1"/>
  <c r="N18" i="54"/>
  <c r="N26" i="54" s="1"/>
  <c r="N53" i="54" s="1"/>
  <c r="N62" i="54" s="1"/>
  <c r="U41" i="51"/>
  <c r="U17" i="51" s="1"/>
  <c r="T41" i="51"/>
  <c r="T43" i="51" s="1"/>
  <c r="T50" i="51" s="1"/>
  <c r="S41" i="51"/>
  <c r="S17" i="51" s="1"/>
  <c r="U39" i="51"/>
  <c r="U43" i="51" s="1"/>
  <c r="U50" i="51" s="1"/>
  <c r="T39" i="51"/>
  <c r="S39" i="51"/>
  <c r="S43" i="51" s="1"/>
  <c r="S50" i="51" s="1"/>
  <c r="U30" i="51"/>
  <c r="T30" i="51"/>
  <c r="S30" i="51"/>
  <c r="U18" i="51"/>
  <c r="T18" i="51"/>
  <c r="S18" i="51"/>
  <c r="U16" i="51"/>
  <c r="T16" i="51"/>
  <c r="S16" i="51"/>
  <c r="U26" i="53" l="1"/>
  <c r="S53" i="52"/>
  <c r="S62" i="52" s="1"/>
  <c r="T53" i="52"/>
  <c r="T62" i="52" s="1"/>
  <c r="U26" i="52"/>
  <c r="U53" i="52" s="1"/>
  <c r="U62" i="52" s="1"/>
  <c r="T65" i="52"/>
  <c r="U53" i="53"/>
  <c r="U62" i="53" s="1"/>
  <c r="T53" i="53"/>
  <c r="T62" i="53" s="1"/>
  <c r="S53" i="53"/>
  <c r="S62" i="53" s="1"/>
  <c r="U65" i="53"/>
  <c r="O53" i="54"/>
  <c r="O62" i="54" s="1"/>
  <c r="U25" i="51"/>
  <c r="U52" i="51" s="1"/>
  <c r="U61" i="51" s="1"/>
  <c r="U64" i="51"/>
  <c r="S25" i="51"/>
  <c r="S52" i="51" s="1"/>
  <c r="S61" i="51" s="1"/>
  <c r="S64" i="51"/>
  <c r="T17" i="51"/>
  <c r="N44" i="50"/>
  <c r="N51" i="50" s="1"/>
  <c r="N65" i="50" s="1"/>
  <c r="O42" i="50"/>
  <c r="N42" i="50"/>
  <c r="O40" i="50"/>
  <c r="O44" i="50" s="1"/>
  <c r="O51" i="50" s="1"/>
  <c r="O65" i="50" s="1"/>
  <c r="N40" i="50"/>
  <c r="O30" i="50"/>
  <c r="N30" i="50"/>
  <c r="N26" i="50"/>
  <c r="O18" i="50"/>
  <c r="O26" i="50" s="1"/>
  <c r="O53" i="50" s="1"/>
  <c r="O62" i="50" s="1"/>
  <c r="N18" i="50"/>
  <c r="V42" i="46"/>
  <c r="V17" i="46" s="1"/>
  <c r="U42" i="46"/>
  <c r="U44" i="46" s="1"/>
  <c r="U51" i="46" s="1"/>
  <c r="T42" i="46"/>
  <c r="T17" i="46" s="1"/>
  <c r="V40" i="46"/>
  <c r="V44" i="46" s="1"/>
  <c r="V51" i="46" s="1"/>
  <c r="U40" i="46"/>
  <c r="T40" i="46"/>
  <c r="T44" i="46" s="1"/>
  <c r="T51" i="46" s="1"/>
  <c r="V30" i="46"/>
  <c r="U30" i="46"/>
  <c r="T30" i="46"/>
  <c r="V18" i="46"/>
  <c r="U18" i="46"/>
  <c r="T18" i="46"/>
  <c r="V16" i="46"/>
  <c r="U16" i="46"/>
  <c r="T16" i="46"/>
  <c r="U43" i="32"/>
  <c r="U50" i="32" s="1"/>
  <c r="V41" i="32"/>
  <c r="U41" i="32"/>
  <c r="U17" i="32" s="1"/>
  <c r="T41" i="32"/>
  <c r="T43" i="32" s="1"/>
  <c r="T50" i="32" s="1"/>
  <c r="V39" i="32"/>
  <c r="V43" i="32" s="1"/>
  <c r="V50" i="32" s="1"/>
  <c r="U39" i="32"/>
  <c r="T39" i="32"/>
  <c r="V30" i="32"/>
  <c r="U30" i="32"/>
  <c r="T30" i="32"/>
  <c r="V18" i="32"/>
  <c r="U18" i="32"/>
  <c r="T18" i="32"/>
  <c r="V17" i="32"/>
  <c r="V64" i="32" s="1"/>
  <c r="V16" i="32"/>
  <c r="U16" i="32"/>
  <c r="T16" i="32"/>
  <c r="T64" i="51" l="1"/>
  <c r="T25" i="51"/>
  <c r="T52" i="51" s="1"/>
  <c r="T61" i="51" s="1"/>
  <c r="N53" i="50"/>
  <c r="N62" i="50" s="1"/>
  <c r="T65" i="46"/>
  <c r="T26" i="46"/>
  <c r="T53" i="46" s="1"/>
  <c r="T62" i="46" s="1"/>
  <c r="V26" i="46"/>
  <c r="V53" i="46" s="1"/>
  <c r="V62" i="46" s="1"/>
  <c r="V65" i="46"/>
  <c r="U17" i="46"/>
  <c r="U64" i="32"/>
  <c r="U25" i="32"/>
  <c r="U52" i="32" s="1"/>
  <c r="U61" i="32" s="1"/>
  <c r="T17" i="32"/>
  <c r="V25" i="32"/>
  <c r="V52" i="32" s="1"/>
  <c r="V61" i="32" s="1"/>
  <c r="M42" i="54"/>
  <c r="L42" i="54"/>
  <c r="M40" i="54"/>
  <c r="M44" i="54" s="1"/>
  <c r="M51" i="54" s="1"/>
  <c r="M65" i="54" s="1"/>
  <c r="L40" i="54"/>
  <c r="L44" i="54" s="1"/>
  <c r="L51" i="54" s="1"/>
  <c r="L65" i="54" s="1"/>
  <c r="M30" i="54"/>
  <c r="L30" i="54"/>
  <c r="M18" i="54"/>
  <c r="M26" i="54" s="1"/>
  <c r="L18" i="54"/>
  <c r="L26" i="54" s="1"/>
  <c r="L53" i="54" s="1"/>
  <c r="L62" i="54" s="1"/>
  <c r="R42" i="53"/>
  <c r="R44" i="53" s="1"/>
  <c r="R51" i="53" s="1"/>
  <c r="Q42" i="53"/>
  <c r="Q44" i="53" s="1"/>
  <c r="Q51" i="53" s="1"/>
  <c r="P42" i="53"/>
  <c r="P17" i="53" s="1"/>
  <c r="R40" i="53"/>
  <c r="Q40" i="53"/>
  <c r="P40" i="53"/>
  <c r="P44" i="53" s="1"/>
  <c r="P51" i="53" s="1"/>
  <c r="R30" i="53"/>
  <c r="Q30" i="53"/>
  <c r="P30" i="53"/>
  <c r="R18" i="53"/>
  <c r="Q18" i="53"/>
  <c r="P18" i="53"/>
  <c r="R16" i="53"/>
  <c r="Q16" i="53"/>
  <c r="P16" i="53"/>
  <c r="R42" i="52"/>
  <c r="R17" i="52" s="1"/>
  <c r="Q42" i="52"/>
  <c r="Q44" i="52" s="1"/>
  <c r="Q51" i="52" s="1"/>
  <c r="P42" i="52"/>
  <c r="P17" i="52" s="1"/>
  <c r="R40" i="52"/>
  <c r="R44" i="52" s="1"/>
  <c r="R51" i="52" s="1"/>
  <c r="Q40" i="52"/>
  <c r="P40" i="52"/>
  <c r="R30" i="52"/>
  <c r="Q30" i="52"/>
  <c r="P30" i="52"/>
  <c r="R18" i="52"/>
  <c r="Q18" i="52"/>
  <c r="P18" i="52"/>
  <c r="R16" i="52"/>
  <c r="Q16" i="52"/>
  <c r="P16" i="52"/>
  <c r="R41" i="51"/>
  <c r="Q41" i="51"/>
  <c r="Q17" i="51" s="1"/>
  <c r="P41" i="51"/>
  <c r="R39" i="51"/>
  <c r="Q39" i="51"/>
  <c r="P39" i="51"/>
  <c r="P43" i="51" s="1"/>
  <c r="P50" i="51" s="1"/>
  <c r="P64" i="51" s="1"/>
  <c r="R30" i="51"/>
  <c r="Q30" i="51"/>
  <c r="P30" i="51"/>
  <c r="R18" i="51"/>
  <c r="Q18" i="51"/>
  <c r="P18" i="51"/>
  <c r="R17" i="51"/>
  <c r="P17" i="51"/>
  <c r="R16" i="51"/>
  <c r="Q16" i="51"/>
  <c r="P16" i="51"/>
  <c r="M42" i="50"/>
  <c r="L42" i="50"/>
  <c r="M40" i="50"/>
  <c r="M44" i="50" s="1"/>
  <c r="M51" i="50" s="1"/>
  <c r="M65" i="50" s="1"/>
  <c r="L40" i="50"/>
  <c r="M30" i="50"/>
  <c r="L30" i="50"/>
  <c r="M18" i="50"/>
  <c r="M26" i="50" s="1"/>
  <c r="L18" i="50"/>
  <c r="L26" i="50" s="1"/>
  <c r="L43" i="49"/>
  <c r="L50" i="49" s="1"/>
  <c r="L64" i="49" s="1"/>
  <c r="M41" i="49"/>
  <c r="L41" i="49"/>
  <c r="M39" i="49"/>
  <c r="M43" i="49" s="1"/>
  <c r="M50" i="49" s="1"/>
  <c r="M64" i="49" s="1"/>
  <c r="L39" i="49"/>
  <c r="M30" i="49"/>
  <c r="L30" i="49"/>
  <c r="L25" i="49"/>
  <c r="M18" i="49"/>
  <c r="M25" i="49" s="1"/>
  <c r="L18" i="49"/>
  <c r="M41" i="48"/>
  <c r="L41" i="48"/>
  <c r="M39" i="48"/>
  <c r="L39" i="48"/>
  <c r="L43" i="48" s="1"/>
  <c r="L50" i="48" s="1"/>
  <c r="L64" i="48" s="1"/>
  <c r="M30" i="48"/>
  <c r="L30" i="48"/>
  <c r="M18" i="48"/>
  <c r="M25" i="48" s="1"/>
  <c r="L18" i="48"/>
  <c r="L25" i="48" s="1"/>
  <c r="M41" i="47"/>
  <c r="L41" i="47"/>
  <c r="M39" i="47"/>
  <c r="L39" i="47"/>
  <c r="L43" i="47" s="1"/>
  <c r="L50" i="47" s="1"/>
  <c r="L64" i="47" s="1"/>
  <c r="M30" i="47"/>
  <c r="L30" i="47"/>
  <c r="M18" i="47"/>
  <c r="M25" i="47" s="1"/>
  <c r="L18" i="47"/>
  <c r="L25" i="47" s="1"/>
  <c r="S42" i="46"/>
  <c r="S17" i="46" s="1"/>
  <c r="R42" i="46"/>
  <c r="Q42" i="46"/>
  <c r="Q17" i="46" s="1"/>
  <c r="S40" i="46"/>
  <c r="R40" i="46"/>
  <c r="R44" i="46" s="1"/>
  <c r="R51" i="46" s="1"/>
  <c r="Q40" i="46"/>
  <c r="S30" i="46"/>
  <c r="R30" i="46"/>
  <c r="Q30" i="46"/>
  <c r="S18" i="46"/>
  <c r="R18" i="46"/>
  <c r="Q18" i="46"/>
  <c r="R17" i="46"/>
  <c r="S16" i="46"/>
  <c r="R16" i="46"/>
  <c r="Q16" i="46"/>
  <c r="S41" i="32"/>
  <c r="S17" i="32" s="1"/>
  <c r="R41" i="32"/>
  <c r="R17" i="32" s="1"/>
  <c r="Q41" i="32"/>
  <c r="S39" i="32"/>
  <c r="S43" i="32" s="1"/>
  <c r="S50" i="32" s="1"/>
  <c r="R39" i="32"/>
  <c r="Q39" i="32"/>
  <c r="Q43" i="32" s="1"/>
  <c r="Q50" i="32" s="1"/>
  <c r="S30" i="32"/>
  <c r="R30" i="32"/>
  <c r="Q30" i="32"/>
  <c r="S18" i="32"/>
  <c r="R18" i="32"/>
  <c r="Q18" i="32"/>
  <c r="Q25" i="32" s="1"/>
  <c r="Q17" i="32"/>
  <c r="S16" i="32"/>
  <c r="R16" i="32"/>
  <c r="Q16" i="32"/>
  <c r="U65" i="46" l="1"/>
  <c r="U26" i="46"/>
  <c r="U53" i="46" s="1"/>
  <c r="U62" i="46" s="1"/>
  <c r="T64" i="32"/>
  <c r="T25" i="32"/>
  <c r="T52" i="32" s="1"/>
  <c r="T61" i="32" s="1"/>
  <c r="Q64" i="51"/>
  <c r="M53" i="54"/>
  <c r="M62" i="54" s="1"/>
  <c r="R64" i="32"/>
  <c r="Q44" i="46"/>
  <c r="Q51" i="46" s="1"/>
  <c r="Q65" i="46" s="1"/>
  <c r="R43" i="32"/>
  <c r="R50" i="32" s="1"/>
  <c r="Q43" i="51"/>
  <c r="Q50" i="51" s="1"/>
  <c r="L52" i="49"/>
  <c r="L61" i="49" s="1"/>
  <c r="P25" i="51"/>
  <c r="P52" i="51" s="1"/>
  <c r="P61" i="51" s="1"/>
  <c r="Q26" i="46"/>
  <c r="Q53" i="46" s="1"/>
  <c r="Q62" i="46" s="1"/>
  <c r="S44" i="46"/>
  <c r="S51" i="46" s="1"/>
  <c r="M43" i="47"/>
  <c r="M50" i="47" s="1"/>
  <c r="M64" i="47" s="1"/>
  <c r="M43" i="48"/>
  <c r="M50" i="48" s="1"/>
  <c r="M64" i="48" s="1"/>
  <c r="R43" i="51"/>
  <c r="R50" i="51" s="1"/>
  <c r="L52" i="47"/>
  <c r="L61" i="47" s="1"/>
  <c r="L52" i="48"/>
  <c r="L61" i="48" s="1"/>
  <c r="L44" i="50"/>
  <c r="L51" i="50" s="1"/>
  <c r="L65" i="50" s="1"/>
  <c r="P44" i="52"/>
  <c r="P51" i="52" s="1"/>
  <c r="P65" i="52" s="1"/>
  <c r="P65" i="53"/>
  <c r="P26" i="53"/>
  <c r="P53" i="53" s="1"/>
  <c r="P62" i="53" s="1"/>
  <c r="Q17" i="53"/>
  <c r="R17" i="53"/>
  <c r="P26" i="52"/>
  <c r="R26" i="52"/>
  <c r="R53" i="52" s="1"/>
  <c r="R62" i="52" s="1"/>
  <c r="R65" i="52"/>
  <c r="Q17" i="52"/>
  <c r="R64" i="51"/>
  <c r="Q25" i="51"/>
  <c r="Q52" i="51" s="1"/>
  <c r="Q61" i="51" s="1"/>
  <c r="R25" i="51"/>
  <c r="R52" i="51" s="1"/>
  <c r="R61" i="51" s="1"/>
  <c r="M53" i="50"/>
  <c r="M62" i="50" s="1"/>
  <c r="M52" i="49"/>
  <c r="M61" i="49" s="1"/>
  <c r="M52" i="47"/>
  <c r="M61" i="47" s="1"/>
  <c r="R65" i="46"/>
  <c r="S65" i="46"/>
  <c r="S26" i="46"/>
  <c r="S53" i="46" s="1"/>
  <c r="S62" i="46" s="1"/>
  <c r="R26" i="46"/>
  <c r="R53" i="46" s="1"/>
  <c r="R62" i="46" s="1"/>
  <c r="Q64" i="32"/>
  <c r="Q52" i="32"/>
  <c r="Q61" i="32" s="1"/>
  <c r="S64" i="32"/>
  <c r="S25" i="32"/>
  <c r="S52" i="32" s="1"/>
  <c r="S61" i="32" s="1"/>
  <c r="R25" i="32"/>
  <c r="R52" i="32" s="1"/>
  <c r="R61" i="32" s="1"/>
  <c r="L53" i="50" l="1"/>
  <c r="L62" i="50" s="1"/>
  <c r="M52" i="48"/>
  <c r="M61" i="48" s="1"/>
  <c r="P53" i="52"/>
  <c r="P62" i="52" s="1"/>
  <c r="R65" i="53"/>
  <c r="R26" i="53"/>
  <c r="R53" i="53" s="1"/>
  <c r="R62" i="53" s="1"/>
  <c r="Q65" i="53"/>
  <c r="Q26" i="53"/>
  <c r="Q53" i="53" s="1"/>
  <c r="Q62" i="53" s="1"/>
  <c r="Q65" i="52"/>
  <c r="Q26" i="52"/>
  <c r="Q53" i="52" s="1"/>
  <c r="Q62" i="52" s="1"/>
  <c r="C41" i="57" l="1"/>
  <c r="B41" i="57"/>
  <c r="C39" i="57"/>
  <c r="B39" i="57"/>
  <c r="C33" i="57"/>
  <c r="B33" i="57"/>
  <c r="C30" i="57"/>
  <c r="B30" i="57"/>
  <c r="C18" i="57"/>
  <c r="C25" i="57" s="1"/>
  <c r="B18" i="57"/>
  <c r="B25" i="57" s="1"/>
  <c r="D42" i="56"/>
  <c r="D17" i="56" s="1"/>
  <c r="C42" i="56"/>
  <c r="B42" i="56"/>
  <c r="B17" i="56" s="1"/>
  <c r="D40" i="56"/>
  <c r="C40" i="56"/>
  <c r="C44" i="56" s="1"/>
  <c r="C51" i="56" s="1"/>
  <c r="B40" i="56"/>
  <c r="D30" i="56"/>
  <c r="C30" i="56"/>
  <c r="B30" i="56"/>
  <c r="D21" i="56"/>
  <c r="C21" i="56"/>
  <c r="B21" i="56"/>
  <c r="D18" i="56"/>
  <c r="C18" i="56"/>
  <c r="B18" i="56"/>
  <c r="C17" i="56"/>
  <c r="C26" i="56" s="1"/>
  <c r="D16" i="56"/>
  <c r="C16" i="56"/>
  <c r="B16" i="56"/>
  <c r="K42" i="54"/>
  <c r="J42" i="54"/>
  <c r="K40" i="54"/>
  <c r="J40" i="54"/>
  <c r="J44" i="54" s="1"/>
  <c r="J51" i="54" s="1"/>
  <c r="K33" i="54"/>
  <c r="J33" i="54"/>
  <c r="K30" i="54"/>
  <c r="J30" i="54"/>
  <c r="K18" i="54"/>
  <c r="K26" i="54" s="1"/>
  <c r="J18" i="54"/>
  <c r="J26" i="54" s="1"/>
  <c r="O42" i="53"/>
  <c r="O17" i="53" s="1"/>
  <c r="N42" i="53"/>
  <c r="N17" i="53" s="1"/>
  <c r="M42" i="53"/>
  <c r="M17" i="53" s="1"/>
  <c r="O40" i="53"/>
  <c r="N40" i="53"/>
  <c r="M40" i="53"/>
  <c r="O30" i="53"/>
  <c r="N30" i="53"/>
  <c r="M30" i="53"/>
  <c r="O21" i="53"/>
  <c r="N21" i="53"/>
  <c r="M21" i="53"/>
  <c r="O18" i="53"/>
  <c r="N18" i="53"/>
  <c r="M18" i="53"/>
  <c r="O16" i="53"/>
  <c r="N16" i="53"/>
  <c r="M16" i="53"/>
  <c r="O42" i="52"/>
  <c r="N42" i="52"/>
  <c r="N17" i="52" s="1"/>
  <c r="M42" i="52"/>
  <c r="O40" i="52"/>
  <c r="O44" i="52" s="1"/>
  <c r="O51" i="52" s="1"/>
  <c r="N40" i="52"/>
  <c r="N44" i="52" s="1"/>
  <c r="N51" i="52" s="1"/>
  <c r="M40" i="52"/>
  <c r="M44" i="52" s="1"/>
  <c r="M51" i="52" s="1"/>
  <c r="M65" i="52" s="1"/>
  <c r="O30" i="52"/>
  <c r="N30" i="52"/>
  <c r="M30" i="52"/>
  <c r="O21" i="52"/>
  <c r="N21" i="52"/>
  <c r="M21" i="52"/>
  <c r="O18" i="52"/>
  <c r="N18" i="52"/>
  <c r="M18" i="52"/>
  <c r="O17" i="52"/>
  <c r="M17" i="52"/>
  <c r="O16" i="52"/>
  <c r="N16" i="52"/>
  <c r="M16" i="52"/>
  <c r="O65" i="52" l="1"/>
  <c r="N44" i="53"/>
  <c r="N51" i="53" s="1"/>
  <c r="N65" i="53" s="1"/>
  <c r="D44" i="56"/>
  <c r="D51" i="56" s="1"/>
  <c r="O26" i="52"/>
  <c r="O53" i="52" s="1"/>
  <c r="O62" i="52" s="1"/>
  <c r="O44" i="53"/>
  <c r="O51" i="53" s="1"/>
  <c r="O65" i="53" s="1"/>
  <c r="C65" i="56"/>
  <c r="M26" i="52"/>
  <c r="M53" i="52" s="1"/>
  <c r="M62" i="52" s="1"/>
  <c r="M65" i="53"/>
  <c r="J65" i="54"/>
  <c r="J53" i="54"/>
  <c r="J62" i="54" s="1"/>
  <c r="K44" i="54"/>
  <c r="K51" i="54" s="1"/>
  <c r="K65" i="54" s="1"/>
  <c r="B43" i="57"/>
  <c r="B50" i="57" s="1"/>
  <c r="B64" i="57" s="1"/>
  <c r="D65" i="56"/>
  <c r="N65" i="52"/>
  <c r="B52" i="57"/>
  <c r="B61" i="57" s="1"/>
  <c r="C43" i="57"/>
  <c r="C50" i="57" s="1"/>
  <c r="C64" i="57" s="1"/>
  <c r="N26" i="53"/>
  <c r="N53" i="53" s="1"/>
  <c r="N62" i="53" s="1"/>
  <c r="M44" i="53"/>
  <c r="M51" i="53" s="1"/>
  <c r="B44" i="56"/>
  <c r="B51" i="56" s="1"/>
  <c r="B65" i="56" s="1"/>
  <c r="B26" i="56"/>
  <c r="C53" i="56"/>
  <c r="C62" i="56" s="1"/>
  <c r="D26" i="56"/>
  <c r="D53" i="56" s="1"/>
  <c r="D62" i="56" s="1"/>
  <c r="K53" i="54"/>
  <c r="K62" i="54" s="1"/>
  <c r="M26" i="53"/>
  <c r="O26" i="53"/>
  <c r="O53" i="53" s="1"/>
  <c r="O62" i="53" s="1"/>
  <c r="N26" i="52"/>
  <c r="N53" i="52" s="1"/>
  <c r="N62" i="52" s="1"/>
  <c r="B53" i="56" l="1"/>
  <c r="B62" i="56" s="1"/>
  <c r="C52" i="57"/>
  <c r="C61" i="57" s="1"/>
  <c r="M53" i="53"/>
  <c r="M62" i="53" s="1"/>
  <c r="O41" i="51"/>
  <c r="O17" i="51" s="1"/>
  <c r="N41" i="51"/>
  <c r="N17" i="51" s="1"/>
  <c r="M41" i="51"/>
  <c r="M17" i="51" s="1"/>
  <c r="O39" i="51"/>
  <c r="O43" i="51" s="1"/>
  <c r="O50" i="51" s="1"/>
  <c r="N39" i="51"/>
  <c r="N43" i="51" s="1"/>
  <c r="N50" i="51" s="1"/>
  <c r="M39" i="51"/>
  <c r="O30" i="51"/>
  <c r="N30" i="51"/>
  <c r="M30" i="51"/>
  <c r="O21" i="51"/>
  <c r="N21" i="51"/>
  <c r="M21" i="51"/>
  <c r="O18" i="51"/>
  <c r="N18" i="51"/>
  <c r="M18" i="51"/>
  <c r="O16" i="51"/>
  <c r="N16" i="51"/>
  <c r="M16" i="51"/>
  <c r="K42" i="50"/>
  <c r="J42" i="50"/>
  <c r="K40" i="50"/>
  <c r="J40" i="50"/>
  <c r="K33" i="50"/>
  <c r="J33" i="50"/>
  <c r="K30" i="50"/>
  <c r="J30" i="50"/>
  <c r="K18" i="50"/>
  <c r="K26" i="50" s="1"/>
  <c r="J18" i="50"/>
  <c r="J26" i="50" s="1"/>
  <c r="K41" i="49"/>
  <c r="J41" i="49"/>
  <c r="K39" i="49"/>
  <c r="K43" i="49" s="1"/>
  <c r="K50" i="49" s="1"/>
  <c r="J39" i="49"/>
  <c r="J43" i="49" s="1"/>
  <c r="J50" i="49" s="1"/>
  <c r="K33" i="49"/>
  <c r="J33" i="49"/>
  <c r="K30" i="49"/>
  <c r="J30" i="49"/>
  <c r="K18" i="49"/>
  <c r="K25" i="49" s="1"/>
  <c r="J18" i="49"/>
  <c r="J25" i="49" s="1"/>
  <c r="K41" i="48"/>
  <c r="J41" i="48"/>
  <c r="K39" i="48"/>
  <c r="J39" i="48"/>
  <c r="K33" i="48"/>
  <c r="J33" i="48"/>
  <c r="K30" i="48"/>
  <c r="J30" i="48"/>
  <c r="K18" i="48"/>
  <c r="K25" i="48" s="1"/>
  <c r="J18" i="48"/>
  <c r="J25" i="48" s="1"/>
  <c r="K41" i="47"/>
  <c r="J41" i="47"/>
  <c r="K39" i="47"/>
  <c r="J39" i="47"/>
  <c r="K33" i="47"/>
  <c r="J33" i="47"/>
  <c r="K30" i="47"/>
  <c r="J30" i="47"/>
  <c r="K18" i="47"/>
  <c r="K25" i="47" s="1"/>
  <c r="J18" i="47"/>
  <c r="J25" i="47" s="1"/>
  <c r="P42" i="46"/>
  <c r="P17" i="46" s="1"/>
  <c r="O42" i="46"/>
  <c r="O17" i="46" s="1"/>
  <c r="N42" i="46"/>
  <c r="N17" i="46" s="1"/>
  <c r="P40" i="46"/>
  <c r="O40" i="46"/>
  <c r="O44" i="46" s="1"/>
  <c r="O51" i="46" s="1"/>
  <c r="N40" i="46"/>
  <c r="N44" i="46" s="1"/>
  <c r="N51" i="46" s="1"/>
  <c r="P30" i="46"/>
  <c r="O30" i="46"/>
  <c r="N30" i="46"/>
  <c r="P21" i="46"/>
  <c r="O21" i="46"/>
  <c r="N21" i="46"/>
  <c r="P18" i="46"/>
  <c r="O18" i="46"/>
  <c r="N18" i="46"/>
  <c r="P16" i="46"/>
  <c r="O16" i="46"/>
  <c r="N16" i="46"/>
  <c r="P41" i="32"/>
  <c r="P17" i="32" s="1"/>
  <c r="O41" i="32"/>
  <c r="O17" i="32" s="1"/>
  <c r="N41" i="32"/>
  <c r="N17" i="32" s="1"/>
  <c r="P39" i="32"/>
  <c r="O39" i="32"/>
  <c r="N39" i="32"/>
  <c r="P30" i="32"/>
  <c r="O30" i="32"/>
  <c r="N30" i="32"/>
  <c r="P21" i="32"/>
  <c r="O21" i="32"/>
  <c r="N21" i="32"/>
  <c r="P18" i="32"/>
  <c r="O18" i="32"/>
  <c r="N18" i="32"/>
  <c r="P16" i="32"/>
  <c r="O16" i="32"/>
  <c r="N16" i="32"/>
  <c r="J64" i="49" l="1"/>
  <c r="N43" i="32"/>
  <c r="N50" i="32" s="1"/>
  <c r="P43" i="32"/>
  <c r="P50" i="32" s="1"/>
  <c r="P64" i="32" s="1"/>
  <c r="K44" i="50"/>
  <c r="K51" i="50" s="1"/>
  <c r="K65" i="50" s="1"/>
  <c r="M43" i="51"/>
  <c r="M50" i="51" s="1"/>
  <c r="N64" i="51"/>
  <c r="K64" i="49"/>
  <c r="J43" i="47"/>
  <c r="J50" i="47" s="1"/>
  <c r="J64" i="47" s="1"/>
  <c r="K43" i="47"/>
  <c r="K50" i="47" s="1"/>
  <c r="K64" i="47" s="1"/>
  <c r="K52" i="49"/>
  <c r="K61" i="49" s="1"/>
  <c r="J44" i="50"/>
  <c r="J51" i="50" s="1"/>
  <c r="J65" i="50" s="1"/>
  <c r="O43" i="32"/>
  <c r="O50" i="32" s="1"/>
  <c r="O64" i="32" s="1"/>
  <c r="P44" i="46"/>
  <c r="P51" i="46" s="1"/>
  <c r="P65" i="46" s="1"/>
  <c r="J43" i="48"/>
  <c r="J50" i="48" s="1"/>
  <c r="J64" i="48" s="1"/>
  <c r="K43" i="48"/>
  <c r="K50" i="48" s="1"/>
  <c r="K64" i="48" s="1"/>
  <c r="O65" i="46"/>
  <c r="M64" i="51"/>
  <c r="M25" i="51"/>
  <c r="M52" i="51" s="1"/>
  <c r="M61" i="51" s="1"/>
  <c r="O64" i="51"/>
  <c r="N25" i="51"/>
  <c r="N52" i="51" s="1"/>
  <c r="N61" i="51" s="1"/>
  <c r="O25" i="51"/>
  <c r="O52" i="51" s="1"/>
  <c r="O61" i="51" s="1"/>
  <c r="K53" i="50"/>
  <c r="K62" i="50" s="1"/>
  <c r="J52" i="49"/>
  <c r="J61" i="49" s="1"/>
  <c r="J52" i="48"/>
  <c r="J61" i="48" s="1"/>
  <c r="K52" i="48"/>
  <c r="K61" i="48" s="1"/>
  <c r="J52" i="47"/>
  <c r="J61" i="47" s="1"/>
  <c r="K52" i="47"/>
  <c r="K61" i="47" s="1"/>
  <c r="N65" i="46"/>
  <c r="N26" i="46"/>
  <c r="N53" i="46" s="1"/>
  <c r="N62" i="46" s="1"/>
  <c r="O26" i="46"/>
  <c r="O53" i="46" s="1"/>
  <c r="O62" i="46" s="1"/>
  <c r="P26" i="46"/>
  <c r="P53" i="46" s="1"/>
  <c r="P62" i="46" s="1"/>
  <c r="N64" i="32"/>
  <c r="N25" i="32"/>
  <c r="N52" i="32" s="1"/>
  <c r="N61" i="32" s="1"/>
  <c r="O25" i="32"/>
  <c r="P25" i="32"/>
  <c r="P52" i="32" l="1"/>
  <c r="P61" i="32" s="1"/>
  <c r="J53" i="50"/>
  <c r="J62" i="50" s="1"/>
  <c r="O52" i="32"/>
  <c r="O61" i="32" s="1"/>
  <c r="M41" i="32"/>
  <c r="M17" i="32" s="1"/>
  <c r="L41" i="32"/>
  <c r="K41" i="32"/>
  <c r="K17" i="32" s="1"/>
  <c r="M39" i="32"/>
  <c r="L39" i="32"/>
  <c r="K39" i="32"/>
  <c r="K43" i="32" s="1"/>
  <c r="K50" i="32" s="1"/>
  <c r="M30" i="32"/>
  <c r="L30" i="32"/>
  <c r="K30" i="32"/>
  <c r="M18" i="32"/>
  <c r="L18" i="32"/>
  <c r="K18" i="32"/>
  <c r="M16" i="32"/>
  <c r="L16" i="32"/>
  <c r="K16" i="32"/>
  <c r="I42" i="54"/>
  <c r="H42" i="54"/>
  <c r="I40" i="54"/>
  <c r="I44" i="54" s="1"/>
  <c r="I51" i="54" s="1"/>
  <c r="I65" i="54" s="1"/>
  <c r="H40" i="54"/>
  <c r="I30" i="54"/>
  <c r="H30" i="54"/>
  <c r="H26" i="54"/>
  <c r="I18" i="54"/>
  <c r="I26" i="54" s="1"/>
  <c r="H18" i="54"/>
  <c r="L42" i="53"/>
  <c r="L17" i="53" s="1"/>
  <c r="K42" i="53"/>
  <c r="J42" i="53"/>
  <c r="L40" i="53"/>
  <c r="K40" i="53"/>
  <c r="K44" i="53" s="1"/>
  <c r="K51" i="53" s="1"/>
  <c r="J40" i="53"/>
  <c r="L30" i="53"/>
  <c r="K30" i="53"/>
  <c r="J30" i="53"/>
  <c r="L18" i="53"/>
  <c r="K18" i="53"/>
  <c r="J18" i="53"/>
  <c r="K17" i="53"/>
  <c r="J17" i="53"/>
  <c r="L16" i="53"/>
  <c r="K16" i="53"/>
  <c r="J16" i="53"/>
  <c r="L42" i="52"/>
  <c r="L17" i="52" s="1"/>
  <c r="K42" i="52"/>
  <c r="K17" i="52" s="1"/>
  <c r="J42" i="52"/>
  <c r="J17" i="52" s="1"/>
  <c r="L40" i="52"/>
  <c r="L44" i="52" s="1"/>
  <c r="L51" i="52" s="1"/>
  <c r="K40" i="52"/>
  <c r="J40" i="52"/>
  <c r="L30" i="52"/>
  <c r="K30" i="52"/>
  <c r="J30" i="52"/>
  <c r="L18" i="52"/>
  <c r="K18" i="52"/>
  <c r="J18" i="52"/>
  <c r="L16" i="52"/>
  <c r="K16" i="52"/>
  <c r="J16" i="52"/>
  <c r="L41" i="51"/>
  <c r="L17" i="51" s="1"/>
  <c r="K41" i="51"/>
  <c r="K17" i="51" s="1"/>
  <c r="J41" i="51"/>
  <c r="J17" i="51" s="1"/>
  <c r="L39" i="51"/>
  <c r="K39" i="51"/>
  <c r="J39" i="51"/>
  <c r="L30" i="51"/>
  <c r="K30" i="51"/>
  <c r="J30" i="51"/>
  <c r="L18" i="51"/>
  <c r="K18" i="51"/>
  <c r="J18" i="51"/>
  <c r="L16" i="51"/>
  <c r="K16" i="51"/>
  <c r="J16" i="51"/>
  <c r="I42" i="50"/>
  <c r="H42" i="50"/>
  <c r="I40" i="50"/>
  <c r="H40" i="50"/>
  <c r="H44" i="50" s="1"/>
  <c r="H51" i="50" s="1"/>
  <c r="I30" i="50"/>
  <c r="H30" i="50"/>
  <c r="I18" i="50"/>
  <c r="I26" i="50" s="1"/>
  <c r="H18" i="50"/>
  <c r="H26" i="50" s="1"/>
  <c r="I41" i="49"/>
  <c r="H41" i="49"/>
  <c r="I39" i="49"/>
  <c r="I43" i="49" s="1"/>
  <c r="I50" i="49" s="1"/>
  <c r="I64" i="49" s="1"/>
  <c r="H39" i="49"/>
  <c r="H43" i="49" s="1"/>
  <c r="H50" i="49" s="1"/>
  <c r="I30" i="49"/>
  <c r="H30" i="49"/>
  <c r="I18" i="49"/>
  <c r="I25" i="49" s="1"/>
  <c r="H18" i="49"/>
  <c r="H25" i="49" s="1"/>
  <c r="I41" i="48"/>
  <c r="H41" i="48"/>
  <c r="I39" i="48"/>
  <c r="I43" i="48" s="1"/>
  <c r="I50" i="48" s="1"/>
  <c r="I64" i="48" s="1"/>
  <c r="H39" i="48"/>
  <c r="I30" i="48"/>
  <c r="H30" i="48"/>
  <c r="I18" i="48"/>
  <c r="I25" i="48" s="1"/>
  <c r="H18" i="48"/>
  <c r="H25" i="48" s="1"/>
  <c r="I41" i="47"/>
  <c r="H41" i="47"/>
  <c r="I39" i="47"/>
  <c r="H39" i="47"/>
  <c r="I30" i="47"/>
  <c r="H30" i="47"/>
  <c r="I18" i="47"/>
  <c r="I25" i="47" s="1"/>
  <c r="H18" i="47"/>
  <c r="H25" i="47" s="1"/>
  <c r="M42" i="46"/>
  <c r="M17" i="46" s="1"/>
  <c r="L42" i="46"/>
  <c r="L17" i="46" s="1"/>
  <c r="K42" i="46"/>
  <c r="K17" i="46" s="1"/>
  <c r="M40" i="46"/>
  <c r="L40" i="46"/>
  <c r="K40" i="46"/>
  <c r="K44" i="46" s="1"/>
  <c r="K51" i="46" s="1"/>
  <c r="M30" i="46"/>
  <c r="L30" i="46"/>
  <c r="K30" i="46"/>
  <c r="M18" i="46"/>
  <c r="L18" i="46"/>
  <c r="K18" i="46"/>
  <c r="M16" i="46"/>
  <c r="L16" i="46"/>
  <c r="K16" i="46"/>
  <c r="J26" i="53" l="1"/>
  <c r="J44" i="52"/>
  <c r="J51" i="52" s="1"/>
  <c r="L44" i="46"/>
  <c r="L51" i="46" s="1"/>
  <c r="J44" i="53"/>
  <c r="J51" i="53" s="1"/>
  <c r="M44" i="46"/>
  <c r="M51" i="46" s="1"/>
  <c r="H43" i="47"/>
  <c r="H50" i="47" s="1"/>
  <c r="H52" i="47" s="1"/>
  <c r="H61" i="47" s="1"/>
  <c r="K43" i="51"/>
  <c r="K50" i="51" s="1"/>
  <c r="L43" i="51"/>
  <c r="L50" i="51" s="1"/>
  <c r="L64" i="51" s="1"/>
  <c r="J43" i="51"/>
  <c r="J50" i="51" s="1"/>
  <c r="J64" i="51" s="1"/>
  <c r="K44" i="52"/>
  <c r="K51" i="52" s="1"/>
  <c r="L44" i="53"/>
  <c r="L51" i="53" s="1"/>
  <c r="L43" i="32"/>
  <c r="L50" i="32" s="1"/>
  <c r="I43" i="47"/>
  <c r="I50" i="47" s="1"/>
  <c r="I64" i="47" s="1"/>
  <c r="I44" i="50"/>
  <c r="I51" i="50" s="1"/>
  <c r="I65" i="50" s="1"/>
  <c r="H43" i="48"/>
  <c r="H50" i="48" s="1"/>
  <c r="H64" i="48" s="1"/>
  <c r="L65" i="52"/>
  <c r="H44" i="54"/>
  <c r="H51" i="54" s="1"/>
  <c r="H65" i="54" s="1"/>
  <c r="M43" i="32"/>
  <c r="M50" i="32" s="1"/>
  <c r="M64" i="32" s="1"/>
  <c r="M25" i="32"/>
  <c r="K64" i="32"/>
  <c r="L17" i="32"/>
  <c r="K25" i="32"/>
  <c r="K52" i="32" s="1"/>
  <c r="K61" i="32" s="1"/>
  <c r="I53" i="54"/>
  <c r="I62" i="54" s="1"/>
  <c r="L65" i="53"/>
  <c r="L26" i="53"/>
  <c r="L53" i="53" s="1"/>
  <c r="L62" i="53" s="1"/>
  <c r="J65" i="53"/>
  <c r="K65" i="53"/>
  <c r="J53" i="53"/>
  <c r="J62" i="53" s="1"/>
  <c r="K26" i="53"/>
  <c r="K53" i="53" s="1"/>
  <c r="K62" i="53" s="1"/>
  <c r="J65" i="52"/>
  <c r="J26" i="52"/>
  <c r="J53" i="52" s="1"/>
  <c r="J62" i="52" s="1"/>
  <c r="K65" i="52"/>
  <c r="K26" i="52"/>
  <c r="K53" i="52" s="1"/>
  <c r="K62" i="52" s="1"/>
  <c r="L26" i="52"/>
  <c r="L53" i="52" s="1"/>
  <c r="L62" i="52" s="1"/>
  <c r="J25" i="51"/>
  <c r="K64" i="51"/>
  <c r="K25" i="51"/>
  <c r="K52" i="51" s="1"/>
  <c r="K61" i="51" s="1"/>
  <c r="L25" i="51"/>
  <c r="H65" i="50"/>
  <c r="H53" i="50"/>
  <c r="H62" i="50" s="1"/>
  <c r="I52" i="49"/>
  <c r="I61" i="49" s="1"/>
  <c r="H64" i="49"/>
  <c r="H52" i="49"/>
  <c r="H61" i="49" s="1"/>
  <c r="I52" i="48"/>
  <c r="I61" i="48" s="1"/>
  <c r="I52" i="47"/>
  <c r="I61" i="47" s="1"/>
  <c r="H64" i="47"/>
  <c r="M65" i="46"/>
  <c r="K65" i="46"/>
  <c r="K26" i="46"/>
  <c r="K53" i="46" s="1"/>
  <c r="K62" i="46" s="1"/>
  <c r="L65" i="46"/>
  <c r="L26" i="46"/>
  <c r="L53" i="46" s="1"/>
  <c r="L62" i="46" s="1"/>
  <c r="M26" i="46"/>
  <c r="M53" i="46" s="1"/>
  <c r="M62" i="46" s="1"/>
  <c r="I53" i="50" l="1"/>
  <c r="I62" i="50" s="1"/>
  <c r="M52" i="32"/>
  <c r="M61" i="32" s="1"/>
  <c r="J52" i="51"/>
  <c r="J61" i="51" s="1"/>
  <c r="L52" i="51"/>
  <c r="L61" i="51" s="1"/>
  <c r="H53" i="54"/>
  <c r="H62" i="54" s="1"/>
  <c r="H52" i="48"/>
  <c r="H61" i="48" s="1"/>
  <c r="L64" i="32"/>
  <c r="L25" i="32"/>
  <c r="L52" i="32" s="1"/>
  <c r="L61" i="32" s="1"/>
  <c r="G42" i="54" l="1"/>
  <c r="F42" i="54"/>
  <c r="G40" i="54"/>
  <c r="F40" i="54"/>
  <c r="F44" i="54" s="1"/>
  <c r="F51" i="54" s="1"/>
  <c r="F65" i="54" s="1"/>
  <c r="G30" i="54"/>
  <c r="F30" i="54"/>
  <c r="G18" i="54"/>
  <c r="G26" i="54" s="1"/>
  <c r="F18" i="54"/>
  <c r="F26" i="54" s="1"/>
  <c r="I42" i="53"/>
  <c r="H42" i="53"/>
  <c r="G42" i="53"/>
  <c r="I40" i="53"/>
  <c r="I44" i="53" s="1"/>
  <c r="I51" i="53" s="1"/>
  <c r="H40" i="53"/>
  <c r="G40" i="53"/>
  <c r="G44" i="53" s="1"/>
  <c r="G51" i="53" s="1"/>
  <c r="I30" i="53"/>
  <c r="H30" i="53"/>
  <c r="G30" i="53"/>
  <c r="I18" i="53"/>
  <c r="H18" i="53"/>
  <c r="G18" i="53"/>
  <c r="I17" i="53"/>
  <c r="G17" i="53"/>
  <c r="I16" i="53"/>
  <c r="H16" i="53"/>
  <c r="G16" i="53"/>
  <c r="I42" i="52"/>
  <c r="I17" i="52" s="1"/>
  <c r="H42" i="52"/>
  <c r="H17" i="52" s="1"/>
  <c r="G42" i="52"/>
  <c r="G17" i="52" s="1"/>
  <c r="I40" i="52"/>
  <c r="I44" i="52" s="1"/>
  <c r="I51" i="52" s="1"/>
  <c r="H40" i="52"/>
  <c r="G40" i="52"/>
  <c r="I30" i="52"/>
  <c r="H30" i="52"/>
  <c r="G30" i="52"/>
  <c r="I18" i="52"/>
  <c r="H18" i="52"/>
  <c r="G18" i="52"/>
  <c r="I16" i="52"/>
  <c r="H16" i="52"/>
  <c r="G16" i="52"/>
  <c r="I41" i="51"/>
  <c r="I17" i="51" s="1"/>
  <c r="H41" i="51"/>
  <c r="H17" i="51" s="1"/>
  <c r="G41" i="51"/>
  <c r="G17" i="51" s="1"/>
  <c r="I39" i="51"/>
  <c r="I43" i="51" s="1"/>
  <c r="I50" i="51" s="1"/>
  <c r="H39" i="51"/>
  <c r="G39" i="51"/>
  <c r="I30" i="51"/>
  <c r="H30" i="51"/>
  <c r="G30" i="51"/>
  <c r="I18" i="51"/>
  <c r="H18" i="51"/>
  <c r="G18" i="51"/>
  <c r="I16" i="51"/>
  <c r="H16" i="51"/>
  <c r="G16" i="51"/>
  <c r="G42" i="50"/>
  <c r="F42" i="50"/>
  <c r="G40" i="50"/>
  <c r="F40" i="50"/>
  <c r="G30" i="50"/>
  <c r="F30" i="50"/>
  <c r="G18" i="50"/>
  <c r="G26" i="50" s="1"/>
  <c r="F18" i="50"/>
  <c r="F26" i="50" s="1"/>
  <c r="G41" i="49"/>
  <c r="F41" i="49"/>
  <c r="G39" i="49"/>
  <c r="F39" i="49"/>
  <c r="G30" i="49"/>
  <c r="F30" i="49"/>
  <c r="G18" i="49"/>
  <c r="G25" i="49" s="1"/>
  <c r="F18" i="49"/>
  <c r="F25" i="49" s="1"/>
  <c r="G41" i="48"/>
  <c r="F41" i="48"/>
  <c r="G39" i="48"/>
  <c r="F39" i="48"/>
  <c r="G30" i="48"/>
  <c r="F30" i="48"/>
  <c r="G18" i="48"/>
  <c r="G25" i="48" s="1"/>
  <c r="F18" i="48"/>
  <c r="F25" i="48" s="1"/>
  <c r="G41" i="47"/>
  <c r="F41" i="47"/>
  <c r="G39" i="47"/>
  <c r="F39" i="47"/>
  <c r="G30" i="47"/>
  <c r="F30" i="47"/>
  <c r="G18" i="47"/>
  <c r="G25" i="47" s="1"/>
  <c r="F18" i="47"/>
  <c r="F25" i="47" s="1"/>
  <c r="J42" i="46"/>
  <c r="J17" i="46" s="1"/>
  <c r="I42" i="46"/>
  <c r="I17" i="46" s="1"/>
  <c r="H42" i="46"/>
  <c r="H17" i="46" s="1"/>
  <c r="J40" i="46"/>
  <c r="I40" i="46"/>
  <c r="I44" i="46" s="1"/>
  <c r="I51" i="46" s="1"/>
  <c r="H40" i="46"/>
  <c r="J30" i="46"/>
  <c r="I30" i="46"/>
  <c r="H30" i="46"/>
  <c r="J18" i="46"/>
  <c r="I18" i="46"/>
  <c r="H18" i="46"/>
  <c r="J16" i="46"/>
  <c r="I16" i="46"/>
  <c r="H16" i="46"/>
  <c r="J41" i="32"/>
  <c r="J17" i="32" s="1"/>
  <c r="I41" i="32"/>
  <c r="H41" i="32"/>
  <c r="J39" i="32"/>
  <c r="I39" i="32"/>
  <c r="I43" i="32" s="1"/>
  <c r="I50" i="32" s="1"/>
  <c r="H39" i="32"/>
  <c r="H43" i="32" s="1"/>
  <c r="H50" i="32" s="1"/>
  <c r="J30" i="32"/>
  <c r="I30" i="32"/>
  <c r="H30" i="32"/>
  <c r="J18" i="32"/>
  <c r="I18" i="32"/>
  <c r="H18" i="32"/>
  <c r="I17" i="32"/>
  <c r="H17" i="32"/>
  <c r="J16" i="32"/>
  <c r="I16" i="32"/>
  <c r="H16" i="32"/>
  <c r="E42" i="54"/>
  <c r="D42" i="54"/>
  <c r="C42" i="54"/>
  <c r="B42" i="54"/>
  <c r="E40" i="54"/>
  <c r="E44" i="54" s="1"/>
  <c r="E51" i="54" s="1"/>
  <c r="E65" i="54" s="1"/>
  <c r="D40" i="54"/>
  <c r="D44" i="54" s="1"/>
  <c r="D51" i="54" s="1"/>
  <c r="D65" i="54" s="1"/>
  <c r="C40" i="54"/>
  <c r="C44" i="54" s="1"/>
  <c r="C51" i="54" s="1"/>
  <c r="C65" i="54" s="1"/>
  <c r="B40" i="54"/>
  <c r="E30" i="54"/>
  <c r="D30" i="54"/>
  <c r="C30" i="54"/>
  <c r="B30" i="54"/>
  <c r="E18" i="54"/>
  <c r="E26" i="54" s="1"/>
  <c r="D18" i="54"/>
  <c r="D26" i="54" s="1"/>
  <c r="D53" i="54" s="1"/>
  <c r="D62" i="54" s="1"/>
  <c r="C18" i="54"/>
  <c r="C26" i="54" s="1"/>
  <c r="C53" i="54" s="1"/>
  <c r="C62" i="54" s="1"/>
  <c r="B18" i="54"/>
  <c r="B26" i="54" s="1"/>
  <c r="F42" i="53"/>
  <c r="E42" i="53"/>
  <c r="D42" i="53"/>
  <c r="D17" i="53" s="1"/>
  <c r="C42" i="53"/>
  <c r="B42" i="53"/>
  <c r="B17" i="53" s="1"/>
  <c r="F40" i="53"/>
  <c r="E40" i="53"/>
  <c r="E44" i="53" s="1"/>
  <c r="E51" i="53" s="1"/>
  <c r="D40" i="53"/>
  <c r="C40" i="53"/>
  <c r="B40" i="53"/>
  <c r="F30" i="53"/>
  <c r="E30" i="53"/>
  <c r="D30" i="53"/>
  <c r="C30" i="53"/>
  <c r="B30" i="53"/>
  <c r="F18" i="53"/>
  <c r="E18" i="53"/>
  <c r="D18" i="53"/>
  <c r="C18" i="53"/>
  <c r="B18" i="53"/>
  <c r="F17" i="53"/>
  <c r="E17" i="53"/>
  <c r="C17" i="53"/>
  <c r="F16" i="53"/>
  <c r="E16" i="53"/>
  <c r="D16" i="53"/>
  <c r="C16" i="53"/>
  <c r="B16" i="53"/>
  <c r="F42" i="52"/>
  <c r="F17" i="52" s="1"/>
  <c r="E42" i="52"/>
  <c r="E17" i="52" s="1"/>
  <c r="D42" i="52"/>
  <c r="D17" i="52" s="1"/>
  <c r="D26" i="52" s="1"/>
  <c r="C42" i="52"/>
  <c r="C17" i="52" s="1"/>
  <c r="B42" i="52"/>
  <c r="F40" i="52"/>
  <c r="E40" i="52"/>
  <c r="D40" i="52"/>
  <c r="C40" i="52"/>
  <c r="B40" i="52"/>
  <c r="B44" i="52" s="1"/>
  <c r="B51" i="52" s="1"/>
  <c r="F30" i="52"/>
  <c r="E30" i="52"/>
  <c r="D30" i="52"/>
  <c r="C30" i="52"/>
  <c r="B30" i="52"/>
  <c r="F18" i="52"/>
  <c r="E18" i="52"/>
  <c r="D18" i="52"/>
  <c r="C18" i="52"/>
  <c r="B18" i="52"/>
  <c r="B17" i="52"/>
  <c r="F16" i="52"/>
  <c r="E16" i="52"/>
  <c r="D16" i="52"/>
  <c r="C16" i="52"/>
  <c r="B16" i="52"/>
  <c r="F41" i="51"/>
  <c r="F17" i="51" s="1"/>
  <c r="E41" i="51"/>
  <c r="E17" i="51" s="1"/>
  <c r="D41" i="51"/>
  <c r="D17" i="51" s="1"/>
  <c r="C41" i="51"/>
  <c r="C17" i="51" s="1"/>
  <c r="B41" i="51"/>
  <c r="B17" i="51" s="1"/>
  <c r="F39" i="51"/>
  <c r="E39" i="51"/>
  <c r="D39" i="51"/>
  <c r="C39" i="51"/>
  <c r="B39" i="51"/>
  <c r="F30" i="51"/>
  <c r="E30" i="51"/>
  <c r="D30" i="51"/>
  <c r="C30" i="51"/>
  <c r="B30" i="51"/>
  <c r="F18" i="51"/>
  <c r="E18" i="51"/>
  <c r="D18" i="51"/>
  <c r="C18" i="51"/>
  <c r="B18" i="51"/>
  <c r="F16" i="51"/>
  <c r="E16" i="51"/>
  <c r="D16" i="51"/>
  <c r="C16" i="51"/>
  <c r="B16" i="51"/>
  <c r="E42" i="50"/>
  <c r="D42" i="50"/>
  <c r="C42" i="50"/>
  <c r="B42" i="50"/>
  <c r="E40" i="50"/>
  <c r="E44" i="50" s="1"/>
  <c r="E51" i="50" s="1"/>
  <c r="E65" i="50" s="1"/>
  <c r="D40" i="50"/>
  <c r="D44" i="50" s="1"/>
  <c r="D51" i="50" s="1"/>
  <c r="D65" i="50" s="1"/>
  <c r="C40" i="50"/>
  <c r="C44" i="50" s="1"/>
  <c r="C51" i="50" s="1"/>
  <c r="C65" i="50" s="1"/>
  <c r="B40" i="50"/>
  <c r="E30" i="50"/>
  <c r="D30" i="50"/>
  <c r="C30" i="50"/>
  <c r="B30" i="50"/>
  <c r="C26" i="50"/>
  <c r="E18" i="50"/>
  <c r="E26" i="50" s="1"/>
  <c r="E53" i="50" s="1"/>
  <c r="E62" i="50" s="1"/>
  <c r="D18" i="50"/>
  <c r="D26" i="50" s="1"/>
  <c r="D53" i="50" s="1"/>
  <c r="D62" i="50" s="1"/>
  <c r="C18" i="50"/>
  <c r="B18" i="50"/>
  <c r="B26" i="50" s="1"/>
  <c r="E41" i="49"/>
  <c r="D41" i="49"/>
  <c r="C41" i="49"/>
  <c r="B41" i="49"/>
  <c r="E39" i="49"/>
  <c r="E43" i="49" s="1"/>
  <c r="E50" i="49" s="1"/>
  <c r="E64" i="49" s="1"/>
  <c r="D39" i="49"/>
  <c r="D43" i="49" s="1"/>
  <c r="D50" i="49" s="1"/>
  <c r="D64" i="49" s="1"/>
  <c r="C39" i="49"/>
  <c r="B39" i="49"/>
  <c r="E30" i="49"/>
  <c r="D30" i="49"/>
  <c r="C30" i="49"/>
  <c r="B30" i="49"/>
  <c r="E18" i="49"/>
  <c r="E25" i="49" s="1"/>
  <c r="D18" i="49"/>
  <c r="D25" i="49" s="1"/>
  <c r="C18" i="49"/>
  <c r="C25" i="49" s="1"/>
  <c r="B18" i="49"/>
  <c r="B25" i="49" s="1"/>
  <c r="E41" i="48"/>
  <c r="D41" i="48"/>
  <c r="C41" i="48"/>
  <c r="B41" i="48"/>
  <c r="E39" i="48"/>
  <c r="E43" i="48" s="1"/>
  <c r="E50" i="48" s="1"/>
  <c r="E64" i="48" s="1"/>
  <c r="D39" i="48"/>
  <c r="D43" i="48" s="1"/>
  <c r="D50" i="48" s="1"/>
  <c r="D64" i="48" s="1"/>
  <c r="C39" i="48"/>
  <c r="B39" i="48"/>
  <c r="E30" i="48"/>
  <c r="D30" i="48"/>
  <c r="C30" i="48"/>
  <c r="B30" i="48"/>
  <c r="C25" i="48"/>
  <c r="E18" i="48"/>
  <c r="E25" i="48" s="1"/>
  <c r="E52" i="48" s="1"/>
  <c r="E61" i="48" s="1"/>
  <c r="D18" i="48"/>
  <c r="D25" i="48" s="1"/>
  <c r="C18" i="48"/>
  <c r="B18" i="48"/>
  <c r="B25" i="48" s="1"/>
  <c r="E41" i="47"/>
  <c r="D41" i="47"/>
  <c r="C41" i="47"/>
  <c r="B41" i="47"/>
  <c r="E39" i="47"/>
  <c r="E43" i="47" s="1"/>
  <c r="E50" i="47" s="1"/>
  <c r="E64" i="47" s="1"/>
  <c r="D39" i="47"/>
  <c r="C39" i="47"/>
  <c r="B39" i="47"/>
  <c r="E30" i="47"/>
  <c r="D30" i="47"/>
  <c r="C30" i="47"/>
  <c r="B30" i="47"/>
  <c r="E18" i="47"/>
  <c r="E25" i="47" s="1"/>
  <c r="D18" i="47"/>
  <c r="D25" i="47" s="1"/>
  <c r="C18" i="47"/>
  <c r="C25" i="47" s="1"/>
  <c r="B18" i="47"/>
  <c r="B25" i="47" s="1"/>
  <c r="G42" i="46"/>
  <c r="E42" i="46"/>
  <c r="E17" i="46" s="1"/>
  <c r="D42" i="46"/>
  <c r="D17" i="46" s="1"/>
  <c r="D26" i="46" s="1"/>
  <c r="C42" i="46"/>
  <c r="C17" i="46" s="1"/>
  <c r="B42" i="46"/>
  <c r="B17" i="46" s="1"/>
  <c r="G40" i="46"/>
  <c r="E40" i="46"/>
  <c r="D40" i="46"/>
  <c r="C40" i="46"/>
  <c r="B40" i="46"/>
  <c r="G30" i="46"/>
  <c r="E30" i="46"/>
  <c r="D30" i="46"/>
  <c r="C30" i="46"/>
  <c r="B30" i="46"/>
  <c r="G18" i="46"/>
  <c r="E18" i="46"/>
  <c r="D18" i="46"/>
  <c r="C18" i="46"/>
  <c r="B18" i="46"/>
  <c r="G17" i="46"/>
  <c r="G16" i="46"/>
  <c r="E16" i="46"/>
  <c r="D16" i="46"/>
  <c r="C16" i="46"/>
  <c r="B16" i="46"/>
  <c r="G41" i="32"/>
  <c r="G17" i="32" s="1"/>
  <c r="E41" i="32"/>
  <c r="E17" i="32" s="1"/>
  <c r="D41" i="32"/>
  <c r="D17" i="32" s="1"/>
  <c r="C41" i="32"/>
  <c r="B41" i="32"/>
  <c r="B17" i="32" s="1"/>
  <c r="G39" i="32"/>
  <c r="E39" i="32"/>
  <c r="D39" i="32"/>
  <c r="C39" i="32"/>
  <c r="B39" i="32"/>
  <c r="G30" i="32"/>
  <c r="E30" i="32"/>
  <c r="D30" i="32"/>
  <c r="C30" i="32"/>
  <c r="B30" i="32"/>
  <c r="G18" i="32"/>
  <c r="E18" i="32"/>
  <c r="D18" i="32"/>
  <c r="C18" i="32"/>
  <c r="B18" i="32"/>
  <c r="C17" i="32"/>
  <c r="G16" i="32"/>
  <c r="E16" i="32"/>
  <c r="D16" i="32"/>
  <c r="C16" i="32"/>
  <c r="B16" i="32"/>
  <c r="E47" i="31"/>
  <c r="C47" i="31"/>
  <c r="C22" i="31" s="1"/>
  <c r="C31" i="31" s="1"/>
  <c r="D46" i="31"/>
  <c r="B46" i="31"/>
  <c r="B22" i="31" s="1"/>
  <c r="E45" i="31"/>
  <c r="C45" i="31"/>
  <c r="D44" i="31"/>
  <c r="B44" i="31"/>
  <c r="E35" i="31"/>
  <c r="D35" i="31"/>
  <c r="C35" i="31"/>
  <c r="B35" i="31"/>
  <c r="E23" i="31"/>
  <c r="E31" i="31" s="1"/>
  <c r="D23" i="31"/>
  <c r="D30" i="31" s="1"/>
  <c r="C23" i="31"/>
  <c r="B23" i="31"/>
  <c r="C21" i="31"/>
  <c r="B21" i="31"/>
  <c r="E47" i="29"/>
  <c r="C47" i="29"/>
  <c r="C22" i="29" s="1"/>
  <c r="D46" i="29"/>
  <c r="B46" i="29"/>
  <c r="B22" i="29" s="1"/>
  <c r="E45" i="29"/>
  <c r="C45" i="29"/>
  <c r="D44" i="29"/>
  <c r="B44" i="29"/>
  <c r="E35" i="29"/>
  <c r="D35" i="29"/>
  <c r="C35" i="29"/>
  <c r="B35" i="29"/>
  <c r="E23" i="29"/>
  <c r="E31" i="29" s="1"/>
  <c r="D23" i="29"/>
  <c r="D30" i="29" s="1"/>
  <c r="C23" i="29"/>
  <c r="B23" i="29"/>
  <c r="C21" i="29"/>
  <c r="B21" i="29"/>
  <c r="D43" i="32" l="1"/>
  <c r="D50" i="32" s="1"/>
  <c r="D52" i="49"/>
  <c r="D61" i="49" s="1"/>
  <c r="E43" i="32"/>
  <c r="E50" i="32" s="1"/>
  <c r="G43" i="32"/>
  <c r="G50" i="32" s="1"/>
  <c r="G44" i="54"/>
  <c r="G51" i="54" s="1"/>
  <c r="G65" i="54" s="1"/>
  <c r="C49" i="29"/>
  <c r="C56" i="29" s="1"/>
  <c r="E58" i="29"/>
  <c r="E67" i="29" s="1"/>
  <c r="F43" i="47"/>
  <c r="F50" i="47" s="1"/>
  <c r="F64" i="47" s="1"/>
  <c r="G43" i="48"/>
  <c r="G50" i="48" s="1"/>
  <c r="G64" i="48" s="1"/>
  <c r="G44" i="50"/>
  <c r="G51" i="50" s="1"/>
  <c r="G65" i="50" s="1"/>
  <c r="E49" i="29"/>
  <c r="E56" i="29" s="1"/>
  <c r="E70" i="29" s="1"/>
  <c r="B48" i="31"/>
  <c r="B55" i="31" s="1"/>
  <c r="D48" i="31"/>
  <c r="D55" i="31" s="1"/>
  <c r="D69" i="31" s="1"/>
  <c r="G65" i="46"/>
  <c r="C52" i="48"/>
  <c r="C61" i="48" s="1"/>
  <c r="B43" i="51"/>
  <c r="B50" i="51" s="1"/>
  <c r="B64" i="51" s="1"/>
  <c r="D44" i="52"/>
  <c r="D51" i="52" s="1"/>
  <c r="D65" i="52" s="1"/>
  <c r="C44" i="46"/>
  <c r="C51" i="46" s="1"/>
  <c r="C65" i="46" s="1"/>
  <c r="E44" i="52"/>
  <c r="E51" i="52" s="1"/>
  <c r="G52" i="48"/>
  <c r="G61" i="48" s="1"/>
  <c r="G53" i="50"/>
  <c r="G62" i="50" s="1"/>
  <c r="H44" i="52"/>
  <c r="H51" i="52" s="1"/>
  <c r="H65" i="52" s="1"/>
  <c r="C49" i="31"/>
  <c r="C56" i="31" s="1"/>
  <c r="C58" i="31" s="1"/>
  <c r="C67" i="31" s="1"/>
  <c r="E49" i="31"/>
  <c r="E56" i="31" s="1"/>
  <c r="E70" i="31" s="1"/>
  <c r="D44" i="46"/>
  <c r="D51" i="46" s="1"/>
  <c r="D53" i="46" s="1"/>
  <c r="D62" i="46" s="1"/>
  <c r="B43" i="47"/>
  <c r="B50" i="47" s="1"/>
  <c r="B64" i="47" s="1"/>
  <c r="D43" i="51"/>
  <c r="D50" i="51" s="1"/>
  <c r="D64" i="51" s="1"/>
  <c r="F44" i="52"/>
  <c r="F51" i="52" s="1"/>
  <c r="F65" i="52" s="1"/>
  <c r="J44" i="46"/>
  <c r="J51" i="46" s="1"/>
  <c r="D57" i="31"/>
  <c r="D66" i="31" s="1"/>
  <c r="B48" i="29"/>
  <c r="B55" i="29" s="1"/>
  <c r="B69" i="29" s="1"/>
  <c r="B43" i="32"/>
  <c r="B50" i="32" s="1"/>
  <c r="C43" i="47"/>
  <c r="C50" i="47" s="1"/>
  <c r="C64" i="47" s="1"/>
  <c r="B43" i="48"/>
  <c r="B50" i="48" s="1"/>
  <c r="B64" i="48" s="1"/>
  <c r="B43" i="49"/>
  <c r="B50" i="49" s="1"/>
  <c r="B64" i="49" s="1"/>
  <c r="E43" i="51"/>
  <c r="E50" i="51" s="1"/>
  <c r="C44" i="53"/>
  <c r="C51" i="53" s="1"/>
  <c r="C65" i="53" s="1"/>
  <c r="G43" i="51"/>
  <c r="G50" i="51" s="1"/>
  <c r="G64" i="51" s="1"/>
  <c r="G44" i="52"/>
  <c r="G51" i="52" s="1"/>
  <c r="G65" i="52" s="1"/>
  <c r="B44" i="46"/>
  <c r="B51" i="46" s="1"/>
  <c r="D48" i="29"/>
  <c r="D55" i="29" s="1"/>
  <c r="D69" i="29" s="1"/>
  <c r="C43" i="32"/>
  <c r="C50" i="32" s="1"/>
  <c r="C64" i="32" s="1"/>
  <c r="G44" i="46"/>
  <c r="G51" i="46" s="1"/>
  <c r="D43" i="47"/>
  <c r="D50" i="47" s="1"/>
  <c r="D64" i="47" s="1"/>
  <c r="C43" i="48"/>
  <c r="C50" i="48" s="1"/>
  <c r="C64" i="48" s="1"/>
  <c r="C43" i="49"/>
  <c r="C50" i="49" s="1"/>
  <c r="C64" i="49" s="1"/>
  <c r="B44" i="50"/>
  <c r="B51" i="50" s="1"/>
  <c r="B65" i="50" s="1"/>
  <c r="F43" i="51"/>
  <c r="F50" i="51" s="1"/>
  <c r="F64" i="51" s="1"/>
  <c r="D44" i="53"/>
  <c r="D51" i="53" s="1"/>
  <c r="B44" i="54"/>
  <c r="B51" i="54" s="1"/>
  <c r="B65" i="54" s="1"/>
  <c r="F43" i="48"/>
  <c r="F50" i="48" s="1"/>
  <c r="F64" i="48" s="1"/>
  <c r="F43" i="49"/>
  <c r="F50" i="49" s="1"/>
  <c r="F64" i="49" s="1"/>
  <c r="G52" i="49"/>
  <c r="G61" i="49" s="1"/>
  <c r="H65" i="46"/>
  <c r="D64" i="32"/>
  <c r="E44" i="46"/>
  <c r="E51" i="46" s="1"/>
  <c r="C43" i="51"/>
  <c r="C50" i="51" s="1"/>
  <c r="C44" i="52"/>
  <c r="C51" i="52" s="1"/>
  <c r="C65" i="52" s="1"/>
  <c r="E65" i="53"/>
  <c r="B44" i="53"/>
  <c r="B51" i="53" s="1"/>
  <c r="F44" i="53"/>
  <c r="F51" i="53" s="1"/>
  <c r="F65" i="53" s="1"/>
  <c r="I64" i="32"/>
  <c r="I65" i="53"/>
  <c r="B69" i="31"/>
  <c r="H25" i="32"/>
  <c r="H52" i="32" s="1"/>
  <c r="H61" i="32" s="1"/>
  <c r="J43" i="32"/>
  <c r="J50" i="32" s="1"/>
  <c r="J64" i="32" s="1"/>
  <c r="H44" i="46"/>
  <c r="H51" i="46" s="1"/>
  <c r="C64" i="51"/>
  <c r="G53" i="54"/>
  <c r="G62" i="54" s="1"/>
  <c r="C70" i="31"/>
  <c r="D65" i="46"/>
  <c r="E64" i="51"/>
  <c r="H64" i="32"/>
  <c r="G43" i="47"/>
  <c r="G50" i="47" s="1"/>
  <c r="G64" i="47" s="1"/>
  <c r="G43" i="49"/>
  <c r="G50" i="49" s="1"/>
  <c r="G64" i="49" s="1"/>
  <c r="F44" i="50"/>
  <c r="F51" i="50" s="1"/>
  <c r="F65" i="50" s="1"/>
  <c r="I65" i="52"/>
  <c r="G65" i="53"/>
  <c r="H44" i="53"/>
  <c r="H51" i="53" s="1"/>
  <c r="F53" i="54"/>
  <c r="F62" i="54" s="1"/>
  <c r="H17" i="53"/>
  <c r="G26" i="53"/>
  <c r="G53" i="53" s="1"/>
  <c r="G62" i="53" s="1"/>
  <c r="I26" i="53"/>
  <c r="I53" i="53" s="1"/>
  <c r="I62" i="53" s="1"/>
  <c r="G26" i="52"/>
  <c r="H26" i="52"/>
  <c r="I26" i="52"/>
  <c r="I53" i="52" s="1"/>
  <c r="I62" i="52" s="1"/>
  <c r="H25" i="51"/>
  <c r="I64" i="51"/>
  <c r="I25" i="51"/>
  <c r="I52" i="51" s="1"/>
  <c r="I61" i="51" s="1"/>
  <c r="H43" i="51"/>
  <c r="H50" i="51" s="1"/>
  <c r="H64" i="51" s="1"/>
  <c r="G25" i="51"/>
  <c r="F52" i="48"/>
  <c r="F61" i="48" s="1"/>
  <c r="J65" i="46"/>
  <c r="I65" i="46"/>
  <c r="I26" i="46"/>
  <c r="I53" i="46" s="1"/>
  <c r="I62" i="46" s="1"/>
  <c r="J26" i="46"/>
  <c r="H26" i="46"/>
  <c r="I25" i="32"/>
  <c r="I52" i="32" s="1"/>
  <c r="I61" i="32" s="1"/>
  <c r="J25" i="32"/>
  <c r="C70" i="29"/>
  <c r="C31" i="29"/>
  <c r="C58" i="29" s="1"/>
  <c r="C67" i="29" s="1"/>
  <c r="E64" i="32"/>
  <c r="C53" i="50"/>
  <c r="C62" i="50" s="1"/>
  <c r="G64" i="32"/>
  <c r="E52" i="47"/>
  <c r="E61" i="47" s="1"/>
  <c r="B65" i="53"/>
  <c r="B52" i="49"/>
  <c r="B61" i="49" s="1"/>
  <c r="E26" i="52"/>
  <c r="E53" i="52" s="1"/>
  <c r="E62" i="52" s="1"/>
  <c r="E65" i="52"/>
  <c r="B65" i="52"/>
  <c r="E65" i="46"/>
  <c r="E26" i="46"/>
  <c r="B64" i="32"/>
  <c r="B65" i="46"/>
  <c r="D52" i="48"/>
  <c r="D61" i="48" s="1"/>
  <c r="E52" i="49"/>
  <c r="E61" i="49" s="1"/>
  <c r="D65" i="53"/>
  <c r="D26" i="53"/>
  <c r="D53" i="53" s="1"/>
  <c r="D62" i="53" s="1"/>
  <c r="E53" i="54"/>
  <c r="E62" i="54" s="1"/>
  <c r="B30" i="31"/>
  <c r="B57" i="31" s="1"/>
  <c r="B66" i="31" s="1"/>
  <c r="C26" i="46"/>
  <c r="C53" i="46" s="1"/>
  <c r="C62" i="46" s="1"/>
  <c r="C26" i="52"/>
  <c r="C53" i="52" s="1"/>
  <c r="C62" i="52" s="1"/>
  <c r="B25" i="32"/>
  <c r="B52" i="32" s="1"/>
  <c r="B61" i="32" s="1"/>
  <c r="G26" i="46"/>
  <c r="G53" i="46" s="1"/>
  <c r="G62" i="46" s="1"/>
  <c r="B25" i="51"/>
  <c r="B52" i="51" s="1"/>
  <c r="B61" i="51" s="1"/>
  <c r="F26" i="52"/>
  <c r="B26" i="53"/>
  <c r="B30" i="29"/>
  <c r="C25" i="32"/>
  <c r="C52" i="32" s="1"/>
  <c r="C61" i="32" s="1"/>
  <c r="C25" i="51"/>
  <c r="C52" i="51" s="1"/>
  <c r="C61" i="51" s="1"/>
  <c r="C26" i="53"/>
  <c r="C53" i="53" s="1"/>
  <c r="C62" i="53" s="1"/>
  <c r="D25" i="32"/>
  <c r="D52" i="32" s="1"/>
  <c r="D61" i="32" s="1"/>
  <c r="D25" i="51"/>
  <c r="E25" i="32"/>
  <c r="E52" i="32" s="1"/>
  <c r="E61" i="32" s="1"/>
  <c r="E25" i="51"/>
  <c r="E52" i="51" s="1"/>
  <c r="E61" i="51" s="1"/>
  <c r="E26" i="53"/>
  <c r="E53" i="53" s="1"/>
  <c r="E62" i="53" s="1"/>
  <c r="G25" i="32"/>
  <c r="G52" i="32" s="1"/>
  <c r="G61" i="32" s="1"/>
  <c r="B26" i="46"/>
  <c r="B53" i="46" s="1"/>
  <c r="B62" i="46" s="1"/>
  <c r="F25" i="51"/>
  <c r="F52" i="51" s="1"/>
  <c r="F61" i="51" s="1"/>
  <c r="B26" i="52"/>
  <c r="B53" i="52" s="1"/>
  <c r="B62" i="52" s="1"/>
  <c r="F26" i="53"/>
  <c r="B57" i="29" l="1"/>
  <c r="B66" i="29" s="1"/>
  <c r="F52" i="47"/>
  <c r="F61" i="47" s="1"/>
  <c r="J53" i="46"/>
  <c r="J62" i="46" s="1"/>
  <c r="H53" i="52"/>
  <c r="H62" i="52" s="1"/>
  <c r="B52" i="47"/>
  <c r="B61" i="47" s="1"/>
  <c r="F52" i="49"/>
  <c r="F61" i="49" s="1"/>
  <c r="D53" i="52"/>
  <c r="D62" i="52" s="1"/>
  <c r="C52" i="49"/>
  <c r="C61" i="49" s="1"/>
  <c r="C52" i="47"/>
  <c r="C61" i="47" s="1"/>
  <c r="F53" i="52"/>
  <c r="F62" i="52" s="1"/>
  <c r="F53" i="53"/>
  <c r="F62" i="53" s="1"/>
  <c r="D52" i="51"/>
  <c r="D61" i="51" s="1"/>
  <c r="H53" i="46"/>
  <c r="H62" i="46" s="1"/>
  <c r="G52" i="51"/>
  <c r="G61" i="51" s="1"/>
  <c r="G53" i="52"/>
  <c r="G62" i="52" s="1"/>
  <c r="B53" i="54"/>
  <c r="B62" i="54" s="1"/>
  <c r="D52" i="47"/>
  <c r="D61" i="47" s="1"/>
  <c r="E58" i="31"/>
  <c r="E67" i="31" s="1"/>
  <c r="B53" i="50"/>
  <c r="B62" i="50" s="1"/>
  <c r="B52" i="48"/>
  <c r="B61" i="48" s="1"/>
  <c r="D57" i="29"/>
  <c r="D66" i="29" s="1"/>
  <c r="E53" i="46"/>
  <c r="E62" i="46" s="1"/>
  <c r="J52" i="32"/>
  <c r="J61" i="32" s="1"/>
  <c r="F53" i="50"/>
  <c r="F62" i="50" s="1"/>
  <c r="G52" i="47"/>
  <c r="G61" i="47" s="1"/>
  <c r="B53" i="53"/>
  <c r="B62" i="53" s="1"/>
  <c r="H65" i="53"/>
  <c r="H26" i="53"/>
  <c r="H53" i="53" s="1"/>
  <c r="H62" i="53" s="1"/>
  <c r="H52" i="51"/>
  <c r="H61" i="51" s="1"/>
</calcChain>
</file>

<file path=xl/sharedStrings.xml><?xml version="1.0" encoding="utf-8"?>
<sst xmlns="http://schemas.openxmlformats.org/spreadsheetml/2006/main" count="5379" uniqueCount="137">
  <si>
    <t>legend</t>
  </si>
  <si>
    <t>Company declared values (companies are supposed to only change the values in these cells)</t>
  </si>
  <si>
    <t xml:space="preserve">Important metrics (MIL, MPL, MCL)      </t>
  </si>
  <si>
    <t>Item</t>
  </si>
  <si>
    <t>Urban, 2.6GHz (TDD, DDDDDDDSUU (S: 6D:4G:4U))</t>
  </si>
  <si>
    <t>DL Control</t>
  </si>
  <si>
    <t>DL Data</t>
  </si>
  <si>
    <t>UL Control</t>
  </si>
  <si>
    <t>UL Data</t>
  </si>
  <si>
    <t>Note</t>
  </si>
  <si>
    <t>System configuration</t>
  </si>
  <si>
    <t>Carrier frequency (GHz)</t>
  </si>
  <si>
    <t>RedCap primary choice for FR1 TDD</t>
  </si>
  <si>
    <t>Total carrier bandwidth (MHz)</t>
  </si>
  <si>
    <t>CE SI agreement</t>
  </si>
  <si>
    <t>Transmission bit rate for control channel (bit/s)</t>
  </si>
  <si>
    <t>-</t>
  </si>
  <si>
    <t>Transmission bit rate for data channel (bit/s)</t>
  </si>
  <si>
    <t>CE SI agreement:
10Mbps for DL and 1Mbps for UL</t>
  </si>
  <si>
    <t>Target packet error rate for the required SNR in item (19a) for control channel</t>
  </si>
  <si>
    <t>Target packet error rate for the required SNR in item (19b) for data channel</t>
  </si>
  <si>
    <t>Pathloss model</t>
  </si>
  <si>
    <t>TDL-C, NLOS</t>
  </si>
  <si>
    <t>UE speed (km/h)</t>
  </si>
  <si>
    <t>Transmitter</t>
  </si>
  <si>
    <t>(1) Number of transmit antennas.</t>
  </si>
  <si>
    <t>gNB: based on CE SI agreement (192 for 4GHz and 2.6GHz, and 16 for 700MHz)
UE: based on UE capability</t>
  </si>
  <si>
    <t>(2a) # of gNB TXRUs</t>
  </si>
  <si>
    <t>gNB: CE SI agreement (64 for 2.6GHz and 4GHz,  2 or 4 TXRUs for 700MHz)</t>
  </si>
  <si>
    <t>(2b) Number of transmit chains</t>
  </si>
  <si>
    <t>gNB: based on CE SI agreement (Companies are encouraged to use 4 for 2.6 GHz and 2 for 700 MHz for easily comparing the results)
UE: based on UE capability</t>
  </si>
  <si>
    <t>(3a) Downlink Power Spectrum Density (dBm/MHz)</t>
  </si>
  <si>
    <t>Based on CE SI agreement: 
For 4GHz frequency, 24 and 33 dBm/MHz
For 2.6 GHz frequency, 33 dBm/MHz
For 700MH, 36 dBm/MHz</t>
  </si>
  <si>
    <t>(3b) Total transmit power for carrier bandwidth (dBm)</t>
  </si>
  <si>
    <t>Total transmit power for total system bandwidth</t>
  </si>
  <si>
    <t>(3bis) Transmit power for occupied channel bandwidth for control channel (17a) or data channel (17b)</t>
  </si>
  <si>
    <t>Added according to CE SI agreement
DL: adjusted according to occupied BW
UL: fixed to 23dBm</t>
  </si>
  <si>
    <t>(4) Transmitter antenna gain (dB) at antenna gain component 3 &amp; antenna gain component 4  = (4a) +10*log10( (1) / (2a) ) - (4b)  (dB) for downlink, and 
                    = (4a) +10*log10( (1) / (2b) ) - (4b)  (dB) for uplink</t>
  </si>
  <si>
    <t>Added according to CE SI agreements</t>
  </si>
  <si>
    <t>(4a) Transmitter antenna element gain (dBi)</t>
  </si>
  <si>
    <t>gNB: According to TR37.910
UE: For Ref UE, based on CE agreement (0 dBi for FR1 and 5 dBi for FR2). For RedCap, can adjust for UE antenna efficiency loss for FR1.</t>
  </si>
  <si>
    <t>(4b) Transmitter antenna gain correction factor at antenna gain component 3 &amp; antenna gain component 4 (dB)
Note: delta2 for downlink and delta3 for uplink</t>
  </si>
  <si>
    <t>Added according to CE SI agreement
For FR1, delta3 is zero.
For FR2, delta3 is channel procedure/dependent, and reported by companies</t>
  </si>
  <si>
    <t>(5) Transmitter antenna gain (dB) at antenna gain component 2
Note: void (=zero) for uplink</t>
  </si>
  <si>
    <t>For TDL option 1, the gain of atenna gain component 2 is expressed by 10*log10( (2a) / (2b) ) - delta1 where delta1 is a correction factor. For TDL option 2 &amp; CDL, the gain is 0dB.</t>
  </si>
  <si>
    <t>(6) Control channel power boosting gain (dB)</t>
  </si>
  <si>
    <t>According to TR37.910</t>
  </si>
  <si>
    <t>(7) Data channel power loss due to pilot/control boosting (dB)</t>
  </si>
  <si>
    <t>(8) Cable, connector, combiner, body losses, etc. (enumerate sources) (dB) (feeder loss must be included for and only for downlink)</t>
  </si>
  <si>
    <t>(9a) Control channel EIRP = (3bis) + (4) + (5) + (6) – (8) dBm</t>
  </si>
  <si>
    <t>replace (3) with (3bis)</t>
  </si>
  <si>
    <t>(9b) Data channel EIRP = (3bis) + (4) + (5) – (7) – (8)  dBm</t>
  </si>
  <si>
    <t>Receiver</t>
  </si>
  <si>
    <t>(10) Number of receive antennas</t>
  </si>
  <si>
    <t>(10bis) Number of receive chains</t>
  </si>
  <si>
    <t>gNB: based on CE SI agreement (Companies are encouraged to use 4 for 2.6 GHz and 2 for 700 MHz for easily comparing the results)
UE: based on UE capability. For FR1, the value is supposed to be equal to (10)</t>
  </si>
  <si>
    <t>(11) Receiver antenna gain (dB) at antenna gain component 3 &amp; antenna gain component 4  = (11a) +10*log10( (10) / (10bis) ) - (11b)  (dB) for downlink; and 
                     = (11a) +10*log10( (10) / (2a) ) - (11b)  (dB) for uplink</t>
  </si>
  <si>
    <t>(11a) Receiver antenna element gain (dBi)</t>
  </si>
  <si>
    <t>(11b) Receiver antena gain correction factor at antenna gain component 3 &amp; antenna gain component 4 (dB)
Note: delta2 for uplink, and delta3 for downlink</t>
  </si>
  <si>
    <r>
      <rPr>
        <b/>
        <sz val="11"/>
        <rFont val="Times New Roman"/>
        <family val="1"/>
      </rPr>
      <t xml:space="preserve">(11bis) Receiver </t>
    </r>
    <r>
      <rPr>
        <b/>
        <strike/>
        <sz val="11"/>
        <rFont val="Times New Roman"/>
        <family val="1"/>
      </rPr>
      <t>a</t>
    </r>
    <r>
      <rPr>
        <b/>
        <sz val="11"/>
        <rFont val="Times New Roman"/>
        <family val="1"/>
      </rPr>
      <t>ntenna gain (dB) at antenna gain component 2
Note: void (=zero) for downlink</t>
    </r>
  </si>
  <si>
    <t>(12) Cable, connector, combiner, body losses, etc. (enumerate sources) (dB) (feeder loss must be included for and only for uplink)</t>
  </si>
  <si>
    <t>(13) Receiver noise figure (dB)</t>
  </si>
  <si>
    <t>(14) Thermal noise density (dBm/Hz)</t>
  </si>
  <si>
    <t>(15a) Receiver interference density for control channel (dBm/Hz)</t>
  </si>
  <si>
    <t>company declares the values (e.g. obtained by SLS, the ones for ITU self-evulation, etc)</t>
  </si>
  <si>
    <t xml:space="preserve">(15b) Receiver interference density for data channel (dBm/Hz) </t>
  </si>
  <si>
    <t>(16a) Total noise plus interference density for control channel        = 10 log (10^(((13) + (14))/10) + 10^((15a)/10))  dBm/Hz</t>
  </si>
  <si>
    <t xml:space="preserve">(16b) Total noise plus interference density for data channel        = 10 log (10^(((13) + (14))/10) + 10^((15b)/10))  dBm/Hz </t>
  </si>
  <si>
    <t>(17a) Occupied channel bandwidth for control channel (Hz)</t>
  </si>
  <si>
    <t>Varying across different channels, limited by max UE bandwidth.</t>
  </si>
  <si>
    <t>(17b) Occupied channel bandwidth for data channel (Hz)</t>
  </si>
  <si>
    <t>(18a) Effective noise power for control channel = (16a) + 10 log((17a)) dBm</t>
  </si>
  <si>
    <t>(18b) Effective noise power for data channel = (16b) + 10 log((17b)) dBm</t>
  </si>
  <si>
    <t xml:space="preserve">(19a) Required SNR for the control channel (dB) </t>
  </si>
  <si>
    <t>Company declares according to LLS results</t>
  </si>
  <si>
    <t xml:space="preserve">(19b) Required SNR for the data channel (dB) </t>
  </si>
  <si>
    <t>(20) Receiver implementation margin (dB)</t>
  </si>
  <si>
    <t>(21a) H-ARQ gain for control channel (dB)
Note: Only applicable if HARQ is not considered in LLS</t>
  </si>
  <si>
    <t>No HARQ</t>
  </si>
  <si>
    <t>(21b) H-ARQ gain for data channel (dB)
Note: Only applicable if HARQ is not considered in LLS</t>
  </si>
  <si>
    <t>(22a) Receiver sensitivity for control channel         = (18a) + (19a) + (20) – (21a)  dBm</t>
  </si>
  <si>
    <t>H-ARQ gain is included in sensitivity</t>
  </si>
  <si>
    <t>(22b) Receiver sensitivity for data channel          = (18b) + (19b) + (20) – (21b)  dBm</t>
  </si>
  <si>
    <t>(23a) Hardware link budget for control channel (MIL) = (9a) + (11) + (11bis) − (12) − (22a)   dB</t>
  </si>
  <si>
    <t>According to CE SI definition, Rx loss is included MIL</t>
  </si>
  <si>
    <t>(23b) Hardware link budget for data channel (MIL) = (9b) + (11) + (11bis) − (12) − (22b)  dB</t>
  </si>
  <si>
    <t>Calculation of available pathloss</t>
  </si>
  <si>
    <t>(24) Lognormal shadow fading std deviation (dB)</t>
  </si>
  <si>
    <t>Based on the CE agreement, company can declare the values, including the values for IMT-2020 self-evaluation and/or using 0dB. For (27), the scenario "O-to-I" or "O-to-O" shall be declared also. The values used in IMT-2020 (channel model A) for the O-to-I scenario is provided here as a reference.</t>
  </si>
  <si>
    <t>(25a) Shadow fading margin for control channel (function of the cell area reliability and (24)) (dB)</t>
  </si>
  <si>
    <t xml:space="preserve">(25b) Shadow fading margin for data channel (function of the cell area reliability and (24)) (dB) </t>
  </si>
  <si>
    <t>(26) BS selection/macro-diversity gain (dB)</t>
  </si>
  <si>
    <t>(27) Penetration margin (dB)</t>
  </si>
  <si>
    <t>(28) Other gains (dB) (if any please specify)</t>
  </si>
  <si>
    <t>(29a) Available path loss for control channel          = (23a) – (25a) + (26) – (27) + (28) dB</t>
  </si>
  <si>
    <t>According to CE SI definition</t>
  </si>
  <si>
    <t>(29b) Available path loss for data channel           = (23b) – (25b) + (26) – (27) + (28) dB</t>
  </si>
  <si>
    <t>(40a) MCL for control channel = (3bis) + (6) −  (22a)  + (5) + (11bis) dB</t>
  </si>
  <si>
    <t>(40b) MCL for data channel = (3bis) − (7) − (22b)  + (5) + (11bis) dB</t>
  </si>
  <si>
    <t>RedCap agreement: 
2Mbps for DL and 1Mbps for UL</t>
  </si>
  <si>
    <t>Samsung</t>
  </si>
  <si>
    <t>ZTE</t>
  </si>
  <si>
    <t>Ref UE 
(NLoS O-to-I)</t>
  </si>
  <si>
    <t>RedCap UE, 2 Rx
(NLoS O-to-I)</t>
  </si>
  <si>
    <t>RedCap UE, 1 Rx
(NLoS O-to-I)</t>
  </si>
  <si>
    <t>(11bis) Receiver antenna gain (dB) at antenna gain component 2
Note: void (=zero) for downlink</t>
  </si>
  <si>
    <t xml:space="preserve">(16a) Total noise plus interference density for control channel        = 10 log (10^(((13) + (14))/10) + 10^((15a)/10))  dBm/Hz </t>
  </si>
  <si>
    <t>(16b) Total noise plus interference density for data channel        = 10 log (10^(((13) + (14))/10) + 10^((15b)/10))  dBm/Hz</t>
  </si>
  <si>
    <t>(29a) Available path loss for control channel          = (23a) – (25a) + (26) – (27) + (28)  dB</t>
  </si>
  <si>
    <t>(29b) Available path loss for data channel           = (23b) – (25b) + (26) – (27) + (28)  dB</t>
  </si>
  <si>
    <t>RedCap UE
(NLoS O-to-I)</t>
  </si>
  <si>
    <t xml:space="preserve">(10) Number of receive antennas </t>
  </si>
  <si>
    <t>Target missed detection rate at 0.1% false alarm probability for the required SNR in item (19a) for control channel</t>
  </si>
  <si>
    <t>OPPO</t>
    <phoneticPr fontId="0" type="noConversion"/>
  </si>
  <si>
    <t>CATT</t>
    <phoneticPr fontId="14" type="noConversion"/>
  </si>
  <si>
    <t>vivo</t>
    <phoneticPr fontId="14" type="noConversion"/>
  </si>
  <si>
    <t>-</t>
    <phoneticPr fontId="14" type="noConversion"/>
  </si>
  <si>
    <t>vivo</t>
    <phoneticPr fontId="14" type="noConversion"/>
  </si>
  <si>
    <t>vivo</t>
    <phoneticPr fontId="14" type="noConversion"/>
  </si>
  <si>
    <t>vivo</t>
    <phoneticPr fontId="14" type="noConversion"/>
  </si>
  <si>
    <t>vivo</t>
    <phoneticPr fontId="14" type="noConversion"/>
  </si>
  <si>
    <t>vivo</t>
    <phoneticPr fontId="14" type="noConversion"/>
  </si>
  <si>
    <t>-</t>
    <phoneticPr fontId="14" type="noConversion"/>
  </si>
  <si>
    <t>vivo</t>
    <phoneticPr fontId="14" type="noConversion"/>
  </si>
  <si>
    <t>Xiaomi</t>
    <phoneticPr fontId="14" type="noConversion"/>
  </si>
  <si>
    <t>Xiaomi</t>
    <phoneticPr fontId="14" type="noConversion"/>
  </si>
  <si>
    <t>Xiaomi</t>
    <phoneticPr fontId="14" type="noConversion"/>
  </si>
  <si>
    <t>Futurewei</t>
  </si>
  <si>
    <t>Futurwei</t>
  </si>
  <si>
    <t>Nokia</t>
  </si>
  <si>
    <t>NTT DOCOMO</t>
    <phoneticPr fontId="15"/>
  </si>
  <si>
    <t>CMCC</t>
    <phoneticPr fontId="14" type="noConversion"/>
  </si>
  <si>
    <t>CMCC</t>
    <phoneticPr fontId="14" type="noConversion"/>
  </si>
  <si>
    <t>CMCC</t>
    <phoneticPr fontId="14" type="noConversion"/>
  </si>
  <si>
    <t>CMCC</t>
    <phoneticPr fontId="14" type="noConversion"/>
  </si>
  <si>
    <t>CMCC</t>
    <phoneticPr fontId="14" type="noConversion"/>
  </si>
  <si>
    <t>CMCC</t>
    <phoneticPr fontId="1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</si>
</sst>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00000000000_ "/>
    <numFmt numFmtId="177" formatCode="0.00_ "/>
  </numFmts>
  <fonts count="16">
    <font>
      <sz val="12"/>
      <name val="宋体"/>
      <charset val="134"/>
    </font>
    <font>
      <sz val="12"/>
      <color theme="1"/>
      <name val="宋体"/>
      <family val="3"/>
      <charset val="134"/>
    </font>
    <font>
      <b/>
      <sz val="11"/>
      <name val="Times New Roman"/>
      <family val="1"/>
    </font>
    <font>
      <b/>
      <sz val="11"/>
      <color theme="9" tint="-0.249977111117893"/>
      <name val="Times New Roman"/>
      <family val="1"/>
    </font>
    <font>
      <b/>
      <sz val="11"/>
      <color theme="1"/>
      <name val="Times New Roman"/>
      <family val="1"/>
    </font>
    <font>
      <sz val="11"/>
      <name val="Times New Roman"/>
      <family val="1"/>
    </font>
    <font>
      <sz val="11"/>
      <color theme="1"/>
      <name val="Times New Roman"/>
      <family val="1"/>
    </font>
    <font>
      <b/>
      <strike/>
      <sz val="11"/>
      <name val="Times New Roman"/>
      <family val="1"/>
    </font>
    <font>
      <sz val="12"/>
      <name val="宋体"/>
      <family val="3"/>
      <charset val="134"/>
    </font>
    <font>
      <b/>
      <sz val="11"/>
      <color theme="9" tint="-0.249977111117893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2"/>
      <color theme="1"/>
      <name val="宋体"/>
      <family val="3"/>
      <charset val="134"/>
    </font>
    <font>
      <sz val="11"/>
      <color rgb="FFFF0000"/>
      <name val="Times New Roman"/>
      <family val="1"/>
    </font>
    <font>
      <sz val="9"/>
      <name val="宋体"/>
      <family val="3"/>
      <charset val="134"/>
    </font>
    <font>
      <sz val="6"/>
      <name val="ＭＳ Ｐ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rgb="FFE6E6E6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9" tint="0.399914548173467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8" fillId="0" borderId="0">
      <alignment vertical="center"/>
    </xf>
  </cellStyleXfs>
  <cellXfs count="92">
    <xf numFmtId="0" fontId="0" fillId="0" borderId="0" xfId="0">
      <alignment vertical="center"/>
    </xf>
    <xf numFmtId="0" fontId="8" fillId="0" borderId="0" xfId="1">
      <alignment vertical="center"/>
    </xf>
    <xf numFmtId="177" fontId="1" fillId="0" borderId="0" xfId="1" applyNumberFormat="1" applyFont="1" applyAlignment="1">
      <alignment horizontal="center" vertical="center"/>
    </xf>
    <xf numFmtId="0" fontId="2" fillId="2" borderId="1" xfId="1" applyFont="1" applyFill="1" applyBorder="1" applyAlignment="1">
      <alignment horizontal="justify" vertical="center" wrapText="1"/>
    </xf>
    <xf numFmtId="0" fontId="2" fillId="2" borderId="1" xfId="1" applyFont="1" applyFill="1" applyBorder="1" applyAlignment="1">
      <alignment vertical="center" wrapText="1"/>
    </xf>
    <xf numFmtId="0" fontId="4" fillId="2" borderId="1" xfId="1" applyFont="1" applyFill="1" applyBorder="1" applyAlignment="1">
      <alignment horizontal="center" vertical="center" wrapText="1"/>
    </xf>
    <xf numFmtId="177" fontId="4" fillId="2" borderId="1" xfId="1" applyNumberFormat="1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justify" vertical="center" wrapText="1"/>
    </xf>
    <xf numFmtId="177" fontId="6" fillId="0" borderId="1" xfId="1" applyNumberFormat="1" applyFont="1" applyBorder="1" applyAlignment="1">
      <alignment horizontal="center" vertical="center" wrapText="1"/>
    </xf>
    <xf numFmtId="177" fontId="1" fillId="0" borderId="1" xfId="1" applyNumberFormat="1" applyFont="1" applyBorder="1" applyAlignment="1">
      <alignment horizontal="center" vertical="center"/>
    </xf>
    <xf numFmtId="0" fontId="6" fillId="3" borderId="1" xfId="1" applyFont="1" applyFill="1" applyBorder="1" applyAlignment="1">
      <alignment horizontal="justify" vertical="center" wrapText="1"/>
    </xf>
    <xf numFmtId="9" fontId="6" fillId="0" borderId="1" xfId="1" applyNumberFormat="1" applyFont="1" applyBorder="1" applyAlignment="1">
      <alignment horizontal="center" vertical="center" wrapText="1"/>
    </xf>
    <xf numFmtId="177" fontId="6" fillId="0" borderId="1" xfId="1" applyNumberFormat="1" applyFont="1" applyFill="1" applyBorder="1" applyAlignment="1">
      <alignment horizontal="center" vertical="center" wrapText="1"/>
    </xf>
    <xf numFmtId="177" fontId="4" fillId="2" borderId="1" xfId="1" applyNumberFormat="1" applyFont="1" applyFill="1" applyBorder="1" applyAlignment="1">
      <alignment vertical="center" wrapText="1"/>
    </xf>
    <xf numFmtId="0" fontId="5" fillId="4" borderId="1" xfId="1" applyFont="1" applyFill="1" applyBorder="1" applyAlignment="1">
      <alignment horizontal="justify" vertical="center" wrapText="1"/>
    </xf>
    <xf numFmtId="0" fontId="5" fillId="5" borderId="1" xfId="1" applyFont="1" applyFill="1" applyBorder="1" applyAlignment="1">
      <alignment horizontal="justify" vertical="center" wrapText="1"/>
    </xf>
    <xf numFmtId="177" fontId="6" fillId="5" borderId="1" xfId="1" applyNumberFormat="1" applyFont="1" applyFill="1" applyBorder="1" applyAlignment="1">
      <alignment horizontal="center" vertical="center" wrapText="1"/>
    </xf>
    <xf numFmtId="0" fontId="2" fillId="6" borderId="1" xfId="1" applyFont="1" applyFill="1" applyBorder="1" applyAlignment="1">
      <alignment horizontal="justify" vertical="center" wrapText="1"/>
    </xf>
    <xf numFmtId="177" fontId="6" fillId="6" borderId="1" xfId="1" applyNumberFormat="1" applyFont="1" applyFill="1" applyBorder="1" applyAlignment="1">
      <alignment horizontal="center" vertical="center" wrapText="1"/>
    </xf>
    <xf numFmtId="0" fontId="4" fillId="5" borderId="1" xfId="1" applyFont="1" applyFill="1" applyBorder="1" applyAlignment="1">
      <alignment horizontal="justify" vertical="center" wrapText="1"/>
    </xf>
    <xf numFmtId="0" fontId="2" fillId="4" borderId="1" xfId="1" applyFont="1" applyFill="1" applyBorder="1" applyAlignment="1">
      <alignment horizontal="justify" vertical="center" wrapText="1"/>
    </xf>
    <xf numFmtId="0" fontId="5" fillId="7" borderId="1" xfId="1" applyFont="1" applyFill="1" applyBorder="1" applyAlignment="1">
      <alignment horizontal="justify" vertical="center"/>
    </xf>
    <xf numFmtId="177" fontId="6" fillId="7" borderId="1" xfId="1" applyNumberFormat="1" applyFont="1" applyFill="1" applyBorder="1" applyAlignment="1">
      <alignment horizontal="center" vertical="center"/>
    </xf>
    <xf numFmtId="0" fontId="5" fillId="4" borderId="1" xfId="1" applyFont="1" applyFill="1" applyBorder="1" applyAlignment="1">
      <alignment horizontal="justify" vertical="center"/>
    </xf>
    <xf numFmtId="177" fontId="6" fillId="0" borderId="1" xfId="1" applyNumberFormat="1" applyFont="1" applyFill="1" applyBorder="1" applyAlignment="1">
      <alignment horizontal="center" vertical="center"/>
    </xf>
    <xf numFmtId="177" fontId="1" fillId="0" borderId="1" xfId="1" applyNumberFormat="1" applyFont="1" applyFill="1" applyBorder="1" applyAlignment="1">
      <alignment horizontal="center" vertical="center"/>
    </xf>
    <xf numFmtId="9" fontId="6" fillId="0" borderId="1" xfId="1" applyNumberFormat="1" applyFont="1" applyFill="1" applyBorder="1" applyAlignment="1">
      <alignment horizontal="center" vertical="center" wrapText="1"/>
    </xf>
    <xf numFmtId="0" fontId="5" fillId="6" borderId="1" xfId="1" applyFont="1" applyFill="1" applyBorder="1" applyAlignment="1">
      <alignment horizontal="justify" vertical="center" wrapText="1"/>
    </xf>
    <xf numFmtId="0" fontId="2" fillId="5" borderId="1" xfId="1" applyFont="1" applyFill="1" applyBorder="1" applyAlignment="1">
      <alignment horizontal="justify" vertical="center" wrapText="1"/>
    </xf>
    <xf numFmtId="0" fontId="6" fillId="7" borderId="1" xfId="1" applyFont="1" applyFill="1" applyBorder="1" applyAlignment="1">
      <alignment horizontal="justify" vertical="center"/>
    </xf>
    <xf numFmtId="0" fontId="6" fillId="5" borderId="1" xfId="1" applyFont="1" applyFill="1" applyBorder="1" applyAlignment="1">
      <alignment horizontal="justify" vertical="center" wrapText="1"/>
    </xf>
    <xf numFmtId="0" fontId="6" fillId="4" borderId="1" xfId="1" applyFont="1" applyFill="1" applyBorder="1" applyAlignment="1">
      <alignment horizontal="justify" vertical="center"/>
    </xf>
    <xf numFmtId="0" fontId="6" fillId="4" borderId="1" xfId="1" applyFont="1" applyFill="1" applyBorder="1" applyAlignment="1">
      <alignment horizontal="justify" vertical="center" wrapText="1"/>
    </xf>
    <xf numFmtId="0" fontId="4" fillId="4" borderId="1" xfId="1" applyFont="1" applyFill="1" applyBorder="1" applyAlignment="1">
      <alignment horizontal="justify" vertical="center" wrapText="1"/>
    </xf>
    <xf numFmtId="0" fontId="4" fillId="6" borderId="1" xfId="1" applyFont="1" applyFill="1" applyBorder="1" applyAlignment="1">
      <alignment horizontal="justify" vertical="center" wrapText="1"/>
    </xf>
    <xf numFmtId="177" fontId="1" fillId="0" borderId="0" xfId="1" applyNumberFormat="1" applyFont="1">
      <alignment vertical="center"/>
    </xf>
    <xf numFmtId="0" fontId="5" fillId="0" borderId="0" xfId="1" applyFont="1">
      <alignment vertical="center"/>
    </xf>
    <xf numFmtId="0" fontId="1" fillId="0" borderId="0" xfId="1" applyFont="1">
      <alignment vertical="center"/>
    </xf>
    <xf numFmtId="0" fontId="0" fillId="0" borderId="0" xfId="1" applyFont="1">
      <alignment vertical="center"/>
    </xf>
    <xf numFmtId="0" fontId="6" fillId="0" borderId="1" xfId="1" applyFont="1" applyBorder="1" applyAlignment="1">
      <alignment horizontal="center" vertical="center" wrapText="1"/>
    </xf>
    <xf numFmtId="0" fontId="6" fillId="6" borderId="1" xfId="1" applyFont="1" applyFill="1" applyBorder="1" applyAlignment="1">
      <alignment horizontal="justify" vertical="center" wrapText="1"/>
    </xf>
    <xf numFmtId="0" fontId="4" fillId="2" borderId="1" xfId="1" applyFont="1" applyFill="1" applyBorder="1" applyAlignment="1">
      <alignment horizontal="justify" vertical="center" wrapText="1"/>
    </xf>
    <xf numFmtId="0" fontId="3" fillId="2" borderId="1" xfId="1" applyFont="1" applyFill="1" applyBorder="1" applyAlignment="1">
      <alignment horizontal="justify" vertical="center" wrapText="1"/>
    </xf>
    <xf numFmtId="0" fontId="4" fillId="2" borderId="1" xfId="1" applyFont="1" applyFill="1" applyBorder="1" applyAlignment="1">
      <alignment vertical="center" wrapText="1"/>
    </xf>
    <xf numFmtId="0" fontId="5" fillId="0" borderId="1" xfId="1" applyFont="1" applyBorder="1">
      <alignment vertical="center"/>
    </xf>
    <xf numFmtId="177" fontId="5" fillId="0" borderId="1" xfId="1" applyNumberFormat="1" applyFont="1" applyBorder="1" applyAlignment="1">
      <alignment horizontal="center" vertical="center" wrapText="1"/>
    </xf>
    <xf numFmtId="177" fontId="0" fillId="0" borderId="1" xfId="1" applyNumberFormat="1" applyFont="1" applyBorder="1" applyAlignment="1">
      <alignment horizontal="center" vertical="center"/>
    </xf>
    <xf numFmtId="177" fontId="5" fillId="0" borderId="1" xfId="1" applyNumberFormat="1" applyFont="1" applyFill="1" applyBorder="1" applyAlignment="1">
      <alignment horizontal="center" vertical="center" wrapText="1"/>
    </xf>
    <xf numFmtId="0" fontId="5" fillId="0" borderId="1" xfId="1" applyFont="1" applyBorder="1" applyAlignment="1">
      <alignment vertical="center" wrapText="1"/>
    </xf>
    <xf numFmtId="9" fontId="5" fillId="0" borderId="1" xfId="1" applyNumberFormat="1" applyFont="1" applyFill="1" applyBorder="1" applyAlignment="1">
      <alignment horizontal="center" vertical="center" wrapText="1"/>
    </xf>
    <xf numFmtId="9" fontId="5" fillId="0" borderId="1" xfId="1" applyNumberFormat="1" applyFont="1" applyBorder="1" applyAlignment="1">
      <alignment horizontal="center" vertical="center" wrapText="1"/>
    </xf>
    <xf numFmtId="177" fontId="2" fillId="2" borderId="1" xfId="1" applyNumberFormat="1" applyFont="1" applyFill="1" applyBorder="1" applyAlignment="1">
      <alignment vertical="center" wrapText="1"/>
    </xf>
    <xf numFmtId="177" fontId="5" fillId="5" borderId="1" xfId="1" applyNumberFormat="1" applyFont="1" applyFill="1" applyBorder="1" applyAlignment="1">
      <alignment horizontal="center" vertical="center" wrapText="1"/>
    </xf>
    <xf numFmtId="0" fontId="5" fillId="5" borderId="1" xfId="1" applyFont="1" applyFill="1" applyBorder="1" applyAlignment="1">
      <alignment vertical="center" wrapText="1"/>
    </xf>
    <xf numFmtId="177" fontId="5" fillId="0" borderId="1" xfId="1" applyNumberFormat="1" applyFont="1" applyFill="1" applyBorder="1" applyAlignment="1">
      <alignment horizontal="left" vertical="center" wrapText="1"/>
    </xf>
    <xf numFmtId="177" fontId="5" fillId="6" borderId="1" xfId="1" applyNumberFormat="1" applyFont="1" applyFill="1" applyBorder="1" applyAlignment="1">
      <alignment horizontal="center" vertical="center" wrapText="1"/>
    </xf>
    <xf numFmtId="177" fontId="5" fillId="6" borderId="1" xfId="1" applyNumberFormat="1" applyFont="1" applyFill="1" applyBorder="1" applyAlignment="1">
      <alignment horizontal="left" vertical="center" wrapText="1"/>
    </xf>
    <xf numFmtId="176" fontId="8" fillId="0" borderId="0" xfId="1" applyNumberFormat="1">
      <alignment vertical="center"/>
    </xf>
    <xf numFmtId="177" fontId="5" fillId="7" borderId="1" xfId="1" applyNumberFormat="1" applyFont="1" applyFill="1" applyBorder="1" applyAlignment="1">
      <alignment horizontal="center" vertical="center"/>
    </xf>
    <xf numFmtId="0" fontId="5" fillId="7" borderId="1" xfId="1" applyFont="1" applyFill="1" applyBorder="1" applyAlignment="1">
      <alignment vertical="center" wrapText="1"/>
    </xf>
    <xf numFmtId="177" fontId="0" fillId="5" borderId="1" xfId="1" applyNumberFormat="1" applyFont="1" applyFill="1" applyBorder="1" applyAlignment="1">
      <alignment horizontal="center" vertical="center"/>
    </xf>
    <xf numFmtId="177" fontId="0" fillId="0" borderId="0" xfId="1" applyNumberFormat="1" applyFont="1" applyAlignment="1">
      <alignment horizontal="center" vertical="center"/>
    </xf>
    <xf numFmtId="177" fontId="0" fillId="0" borderId="0" xfId="1" applyNumberFormat="1" applyFont="1">
      <alignment vertical="center"/>
    </xf>
    <xf numFmtId="0" fontId="0" fillId="0" borderId="0" xfId="1" applyFont="1" applyAlignment="1">
      <alignment vertical="center" wrapText="1"/>
    </xf>
    <xf numFmtId="177" fontId="5" fillId="0" borderId="0" xfId="1" applyNumberFormat="1" applyFont="1" applyAlignment="1">
      <alignment horizontal="center" vertical="center"/>
    </xf>
    <xf numFmtId="177" fontId="5" fillId="0" borderId="0" xfId="1" applyNumberFormat="1" applyFont="1">
      <alignment vertical="center"/>
    </xf>
    <xf numFmtId="0" fontId="10" fillId="2" borderId="1" xfId="1" applyFont="1" applyFill="1" applyBorder="1" applyAlignment="1">
      <alignment horizontal="center" vertical="center" wrapText="1"/>
    </xf>
    <xf numFmtId="177" fontId="10" fillId="2" borderId="1" xfId="1" applyNumberFormat="1" applyFont="1" applyFill="1" applyBorder="1" applyAlignment="1">
      <alignment horizontal="center" vertical="center" wrapText="1"/>
    </xf>
    <xf numFmtId="177" fontId="11" fillId="0" borderId="1" xfId="1" applyNumberFormat="1" applyFont="1" applyBorder="1" applyAlignment="1">
      <alignment horizontal="center" vertical="center" wrapText="1"/>
    </xf>
    <xf numFmtId="177" fontId="12" fillId="0" borderId="1" xfId="1" applyNumberFormat="1" applyFont="1" applyBorder="1" applyAlignment="1">
      <alignment horizontal="center" vertical="center"/>
    </xf>
    <xf numFmtId="9" fontId="11" fillId="0" borderId="1" xfId="1" applyNumberFormat="1" applyFont="1" applyFill="1" applyBorder="1" applyAlignment="1">
      <alignment horizontal="center" vertical="center" wrapText="1"/>
    </xf>
    <xf numFmtId="177" fontId="11" fillId="0" borderId="1" xfId="1" applyNumberFormat="1" applyFont="1" applyFill="1" applyBorder="1" applyAlignment="1">
      <alignment horizontal="center" vertical="center" wrapText="1"/>
    </xf>
    <xf numFmtId="177" fontId="10" fillId="2" borderId="1" xfId="1" applyNumberFormat="1" applyFont="1" applyFill="1" applyBorder="1" applyAlignment="1">
      <alignment vertical="center" wrapText="1"/>
    </xf>
    <xf numFmtId="177" fontId="11" fillId="8" borderId="1" xfId="1" applyNumberFormat="1" applyFont="1" applyFill="1" applyBorder="1" applyAlignment="1">
      <alignment horizontal="center" vertical="center" wrapText="1"/>
    </xf>
    <xf numFmtId="177" fontId="11" fillId="5" borderId="1" xfId="1" applyNumberFormat="1" applyFont="1" applyFill="1" applyBorder="1" applyAlignment="1">
      <alignment horizontal="center" vertical="center" wrapText="1"/>
    </xf>
    <xf numFmtId="177" fontId="13" fillId="5" borderId="1" xfId="1" applyNumberFormat="1" applyFont="1" applyFill="1" applyBorder="1" applyAlignment="1">
      <alignment horizontal="center" vertical="center" wrapText="1"/>
    </xf>
    <xf numFmtId="177" fontId="11" fillId="7" borderId="1" xfId="1" applyNumberFormat="1" applyFont="1" applyFill="1" applyBorder="1" applyAlignment="1">
      <alignment horizontal="center" vertical="center"/>
    </xf>
    <xf numFmtId="177" fontId="11" fillId="0" borderId="1" xfId="1" applyNumberFormat="1" applyFont="1" applyFill="1" applyBorder="1" applyAlignment="1">
      <alignment horizontal="center" vertical="center"/>
    </xf>
    <xf numFmtId="177" fontId="12" fillId="0" borderId="1" xfId="1" applyNumberFormat="1" applyFont="1" applyFill="1" applyBorder="1" applyAlignment="1">
      <alignment horizontal="center" vertical="center"/>
    </xf>
    <xf numFmtId="177" fontId="12" fillId="0" borderId="0" xfId="1" applyNumberFormat="1" applyFont="1" applyAlignment="1">
      <alignment horizontal="center" vertical="center"/>
    </xf>
    <xf numFmtId="9" fontId="11" fillId="0" borderId="1" xfId="1" applyNumberFormat="1" applyFont="1" applyBorder="1" applyAlignment="1">
      <alignment horizontal="center" vertical="center" wrapText="1"/>
    </xf>
    <xf numFmtId="177" fontId="12" fillId="0" borderId="0" xfId="1" applyNumberFormat="1" applyFont="1">
      <alignment vertical="center"/>
    </xf>
    <xf numFmtId="177" fontId="6" fillId="8" borderId="1" xfId="1" applyNumberFormat="1" applyFont="1" applyFill="1" applyBorder="1" applyAlignment="1">
      <alignment horizontal="center" vertical="center" wrapText="1"/>
    </xf>
    <xf numFmtId="177" fontId="5" fillId="8" borderId="1" xfId="1" applyNumberFormat="1" applyFont="1" applyFill="1" applyBorder="1" applyAlignment="1">
      <alignment horizontal="center" vertical="center" wrapText="1"/>
    </xf>
    <xf numFmtId="9" fontId="1" fillId="0" borderId="1" xfId="1" applyNumberFormat="1" applyFont="1" applyFill="1" applyBorder="1" applyAlignment="1">
      <alignment horizontal="center" vertical="center"/>
    </xf>
    <xf numFmtId="177" fontId="6" fillId="0" borderId="1" xfId="1" applyNumberFormat="1" applyFont="1" applyBorder="1" applyAlignment="1">
      <alignment horizontal="center" vertical="center"/>
    </xf>
    <xf numFmtId="177" fontId="2" fillId="2" borderId="1" xfId="1" applyNumberFormat="1" applyFont="1" applyFill="1" applyBorder="1" applyAlignment="1">
      <alignment horizontal="center" vertical="center" wrapText="1"/>
    </xf>
    <xf numFmtId="177" fontId="5" fillId="6" borderId="2" xfId="1" applyNumberFormat="1" applyFont="1" applyFill="1" applyBorder="1" applyAlignment="1">
      <alignment horizontal="center" vertical="center" wrapText="1"/>
    </xf>
    <xf numFmtId="177" fontId="5" fillId="6" borderId="3" xfId="1" applyNumberFormat="1" applyFont="1" applyFill="1" applyBorder="1" applyAlignment="1">
      <alignment horizontal="center" vertical="center" wrapText="1"/>
    </xf>
    <xf numFmtId="177" fontId="5" fillId="6" borderId="4" xfId="1" applyNumberFormat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top" wrapText="1"/>
    </xf>
    <xf numFmtId="0" fontId="9" fillId="2" borderId="1" xfId="1" applyFont="1" applyFill="1" applyBorder="1" applyAlignment="1">
      <alignment horizontal="center" vertical="top" wrapText="1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0.v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1.v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3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3.v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4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4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6.v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7.v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8.v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9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7"/>
  <sheetViews>
    <sheetView zoomScale="85" zoomScaleNormal="85" workbookViewId="0">
      <pane xSplit="1" ySplit="6" topLeftCell="B7" activePane="bottomRight" state="frozen"/>
      <selection pane="topRight"/>
      <selection pane="bottomLeft"/>
      <selection pane="bottomRight" activeCell="B7" sqref="B7"/>
    </sheetView>
  </sheetViews>
  <sheetFormatPr defaultColWidth="9" defaultRowHeight="15.6"/>
  <cols>
    <col min="1" max="1" width="62.09765625" style="37" customWidth="1"/>
    <col min="2" max="4" width="15.59765625" style="2" customWidth="1"/>
    <col min="5" max="5" width="15.59765625" style="35" customWidth="1"/>
    <col min="6" max="6" width="39.59765625" style="38" customWidth="1"/>
    <col min="7" max="16384" width="9" style="1"/>
  </cols>
  <sheetData>
    <row r="1" spans="1:6">
      <c r="A1" s="39" t="s">
        <v>0</v>
      </c>
    </row>
    <row r="2" spans="1:6" ht="27.6">
      <c r="A2" s="40" t="s">
        <v>1</v>
      </c>
    </row>
    <row r="3" spans="1:6">
      <c r="A3" s="29" t="s">
        <v>2</v>
      </c>
    </row>
    <row r="5" spans="1:6" ht="28.35" customHeight="1">
      <c r="A5" s="41" t="s">
        <v>3</v>
      </c>
      <c r="B5" s="86" t="s">
        <v>4</v>
      </c>
      <c r="C5" s="86"/>
      <c r="D5" s="86"/>
      <c r="E5" s="86"/>
      <c r="F5" s="86"/>
    </row>
    <row r="6" spans="1:6">
      <c r="A6" s="41"/>
      <c r="B6" s="42" t="s">
        <v>5</v>
      </c>
      <c r="C6" s="42" t="s">
        <v>6</v>
      </c>
      <c r="D6" s="42" t="s">
        <v>7</v>
      </c>
      <c r="E6" s="42" t="s">
        <v>8</v>
      </c>
      <c r="F6" s="3" t="s">
        <v>9</v>
      </c>
    </row>
    <row r="7" spans="1:6" ht="15" customHeight="1">
      <c r="A7" s="43" t="s">
        <v>10</v>
      </c>
      <c r="B7" s="13"/>
      <c r="C7" s="13"/>
      <c r="D7" s="13"/>
      <c r="E7" s="13"/>
      <c r="F7" s="44"/>
    </row>
    <row r="8" spans="1:6">
      <c r="A8" s="7" t="s">
        <v>11</v>
      </c>
      <c r="B8" s="45">
        <v>2.6</v>
      </c>
      <c r="C8" s="45">
        <v>2.6</v>
      </c>
      <c r="D8" s="45">
        <v>2.6</v>
      </c>
      <c r="E8" s="45">
        <v>2.6</v>
      </c>
      <c r="F8" s="44" t="s">
        <v>12</v>
      </c>
    </row>
    <row r="9" spans="1:6">
      <c r="A9" s="7" t="s">
        <v>13</v>
      </c>
      <c r="B9" s="45">
        <v>100</v>
      </c>
      <c r="C9" s="45">
        <v>100</v>
      </c>
      <c r="D9" s="45">
        <v>100</v>
      </c>
      <c r="E9" s="45">
        <v>100</v>
      </c>
      <c r="F9" s="44" t="s">
        <v>14</v>
      </c>
    </row>
    <row r="10" spans="1:6">
      <c r="A10" s="7" t="s">
        <v>15</v>
      </c>
      <c r="B10" s="46" t="s">
        <v>16</v>
      </c>
      <c r="C10" s="46" t="s">
        <v>16</v>
      </c>
      <c r="D10" s="46" t="s">
        <v>16</v>
      </c>
      <c r="E10" s="46" t="s">
        <v>16</v>
      </c>
      <c r="F10" s="44"/>
    </row>
    <row r="11" spans="1:6" ht="27.6">
      <c r="A11" s="7" t="s">
        <v>17</v>
      </c>
      <c r="B11" s="46" t="s">
        <v>16</v>
      </c>
      <c r="C11" s="47">
        <v>10000000</v>
      </c>
      <c r="D11" s="46" t="s">
        <v>16</v>
      </c>
      <c r="E11" s="45">
        <v>1000000</v>
      </c>
      <c r="F11" s="48" t="s">
        <v>18</v>
      </c>
    </row>
    <row r="12" spans="1:6">
      <c r="A12" s="7" t="s">
        <v>19</v>
      </c>
      <c r="B12" s="49">
        <v>0.01</v>
      </c>
      <c r="C12" s="46" t="s">
        <v>16</v>
      </c>
      <c r="D12" s="50">
        <v>0.01</v>
      </c>
      <c r="E12" s="46" t="s">
        <v>16</v>
      </c>
      <c r="F12" s="44" t="s">
        <v>14</v>
      </c>
    </row>
    <row r="13" spans="1:6">
      <c r="A13" s="7" t="s">
        <v>20</v>
      </c>
      <c r="B13" s="46" t="s">
        <v>16</v>
      </c>
      <c r="C13" s="49">
        <v>0.1</v>
      </c>
      <c r="D13" s="46" t="s">
        <v>16</v>
      </c>
      <c r="E13" s="50">
        <v>0.1</v>
      </c>
      <c r="F13" s="44" t="s">
        <v>14</v>
      </c>
    </row>
    <row r="14" spans="1:6">
      <c r="A14" s="7" t="s">
        <v>21</v>
      </c>
      <c r="B14" s="47" t="s">
        <v>22</v>
      </c>
      <c r="C14" s="47" t="s">
        <v>22</v>
      </c>
      <c r="D14" s="47" t="s">
        <v>22</v>
      </c>
      <c r="E14" s="47" t="s">
        <v>22</v>
      </c>
      <c r="F14" s="44" t="s">
        <v>14</v>
      </c>
    </row>
    <row r="15" spans="1:6">
      <c r="A15" s="7" t="s">
        <v>23</v>
      </c>
      <c r="B15" s="47">
        <v>3</v>
      </c>
      <c r="C15" s="47">
        <v>3</v>
      </c>
      <c r="D15" s="47">
        <v>3</v>
      </c>
      <c r="E15" s="47">
        <v>3</v>
      </c>
      <c r="F15" s="44" t="s">
        <v>14</v>
      </c>
    </row>
    <row r="16" spans="1:6" ht="15" customHeight="1">
      <c r="A16" s="4" t="s">
        <v>24</v>
      </c>
      <c r="B16" s="51"/>
      <c r="C16" s="51"/>
      <c r="D16" s="51"/>
      <c r="E16" s="51"/>
      <c r="F16" s="44"/>
    </row>
    <row r="17" spans="1:6" ht="41.4">
      <c r="A17" s="7" t="s">
        <v>25</v>
      </c>
      <c r="B17" s="47">
        <v>192</v>
      </c>
      <c r="C17" s="47">
        <v>192</v>
      </c>
      <c r="D17" s="45">
        <v>1</v>
      </c>
      <c r="E17" s="45">
        <v>1</v>
      </c>
      <c r="F17" s="48" t="s">
        <v>26</v>
      </c>
    </row>
    <row r="18" spans="1:6" ht="27.6">
      <c r="A18" s="7" t="s">
        <v>27</v>
      </c>
      <c r="B18" s="47">
        <v>64</v>
      </c>
      <c r="C18" s="47">
        <v>64</v>
      </c>
      <c r="D18" s="47">
        <v>64</v>
      </c>
      <c r="E18" s="47">
        <v>64</v>
      </c>
      <c r="F18" s="48" t="s">
        <v>28</v>
      </c>
    </row>
    <row r="19" spans="1:6" ht="55.2">
      <c r="A19" s="15" t="s">
        <v>29</v>
      </c>
      <c r="B19" s="52">
        <v>4</v>
      </c>
      <c r="C19" s="52">
        <v>4</v>
      </c>
      <c r="D19" s="47">
        <v>1</v>
      </c>
      <c r="E19" s="47">
        <v>1</v>
      </c>
      <c r="F19" s="53" t="s">
        <v>30</v>
      </c>
    </row>
    <row r="20" spans="1:6" ht="55.2">
      <c r="A20" s="7" t="s">
        <v>31</v>
      </c>
      <c r="B20" s="47">
        <v>33</v>
      </c>
      <c r="C20" s="47">
        <v>33</v>
      </c>
      <c r="D20" s="47" t="s">
        <v>16</v>
      </c>
      <c r="E20" s="47" t="s">
        <v>16</v>
      </c>
      <c r="F20" s="48" t="s">
        <v>32</v>
      </c>
    </row>
    <row r="21" spans="1:6">
      <c r="A21" s="7" t="s">
        <v>33</v>
      </c>
      <c r="B21" s="47">
        <f>B20+10*LOG10(B9)</f>
        <v>53</v>
      </c>
      <c r="C21" s="47">
        <f>C20+10*LOG10(C9)</f>
        <v>53</v>
      </c>
      <c r="D21" s="45">
        <v>23</v>
      </c>
      <c r="E21" s="45">
        <v>23</v>
      </c>
      <c r="F21" s="48" t="s">
        <v>34</v>
      </c>
    </row>
    <row r="22" spans="1:6" ht="41.4">
      <c r="A22" s="7" t="s">
        <v>35</v>
      </c>
      <c r="B22" s="47">
        <f>B20+10*LOG10(B46/1000000)</f>
        <v>45.375437381428746</v>
      </c>
      <c r="C22" s="47">
        <f>C20+10*LOG10(C47/1000000)</f>
        <v>51.57332496431269</v>
      </c>
      <c r="D22" s="45">
        <v>23</v>
      </c>
      <c r="E22" s="45">
        <v>23</v>
      </c>
      <c r="F22" s="48" t="s">
        <v>36</v>
      </c>
    </row>
    <row r="23" spans="1:6" ht="41.4">
      <c r="A23" s="14" t="s">
        <v>37</v>
      </c>
      <c r="B23" s="47">
        <f>B24+10*LOG10(B17/B18)-B25</f>
        <v>12.771212547196624</v>
      </c>
      <c r="C23" s="47">
        <f>C24+10*LOG10(C17/C18)-C25</f>
        <v>12.771212547196624</v>
      </c>
      <c r="D23" s="47">
        <f>D24+10*LOG10(D17/D19)-D25</f>
        <v>0</v>
      </c>
      <c r="E23" s="47">
        <f>E24+10*LOG10(E17/E19)-E25</f>
        <v>0</v>
      </c>
      <c r="F23" s="54" t="s">
        <v>38</v>
      </c>
    </row>
    <row r="24" spans="1:6" ht="55.2">
      <c r="A24" s="7" t="s">
        <v>39</v>
      </c>
      <c r="B24" s="47">
        <v>8</v>
      </c>
      <c r="C24" s="47">
        <v>8</v>
      </c>
      <c r="D24" s="45">
        <v>0</v>
      </c>
      <c r="E24" s="45">
        <v>0</v>
      </c>
      <c r="F24" s="48" t="s">
        <v>40</v>
      </c>
    </row>
    <row r="25" spans="1:6" ht="55.2">
      <c r="A25" s="15" t="s">
        <v>41</v>
      </c>
      <c r="B25" s="52">
        <v>0</v>
      </c>
      <c r="C25" s="52">
        <v>0</v>
      </c>
      <c r="D25" s="47">
        <v>0</v>
      </c>
      <c r="E25" s="47">
        <v>0</v>
      </c>
      <c r="F25" s="53" t="s">
        <v>42</v>
      </c>
    </row>
    <row r="26" spans="1:6" ht="55.2">
      <c r="A26" s="27" t="s">
        <v>43</v>
      </c>
      <c r="B26" s="55">
        <v>8</v>
      </c>
      <c r="C26" s="55">
        <v>12</v>
      </c>
      <c r="D26" s="47">
        <v>0</v>
      </c>
      <c r="E26" s="47">
        <v>0</v>
      </c>
      <c r="F26" s="56" t="s">
        <v>44</v>
      </c>
    </row>
    <row r="27" spans="1:6">
      <c r="A27" s="7" t="s">
        <v>45</v>
      </c>
      <c r="B27" s="47">
        <v>0</v>
      </c>
      <c r="C27" s="47">
        <v>0</v>
      </c>
      <c r="D27" s="45">
        <v>0</v>
      </c>
      <c r="E27" s="45">
        <v>0</v>
      </c>
      <c r="F27" s="44" t="s">
        <v>46</v>
      </c>
    </row>
    <row r="28" spans="1:6" ht="15.75" customHeight="1">
      <c r="A28" s="7" t="s">
        <v>47</v>
      </c>
      <c r="B28" s="47">
        <v>0</v>
      </c>
      <c r="C28" s="47">
        <v>0</v>
      </c>
      <c r="D28" s="45">
        <v>0</v>
      </c>
      <c r="E28" s="45">
        <v>0</v>
      </c>
      <c r="F28" s="44" t="s">
        <v>46</v>
      </c>
    </row>
    <row r="29" spans="1:6" ht="27.6">
      <c r="A29" s="7" t="s">
        <v>48</v>
      </c>
      <c r="B29" s="47">
        <v>3</v>
      </c>
      <c r="C29" s="47">
        <v>3</v>
      </c>
      <c r="D29" s="45">
        <v>1</v>
      </c>
      <c r="E29" s="45">
        <v>1</v>
      </c>
      <c r="F29" s="44" t="s">
        <v>46</v>
      </c>
    </row>
    <row r="30" spans="1:6">
      <c r="A30" s="7" t="s">
        <v>49</v>
      </c>
      <c r="B30" s="47">
        <f>B22+B23+B26+B27-B29</f>
        <v>63.146649928625379</v>
      </c>
      <c r="C30" s="46" t="s">
        <v>16</v>
      </c>
      <c r="D30" s="45">
        <f>D22+D23+D26+D27-D29</f>
        <v>22</v>
      </c>
      <c r="E30" s="46" t="s">
        <v>16</v>
      </c>
      <c r="F30" s="48" t="s">
        <v>50</v>
      </c>
    </row>
    <row r="31" spans="1:6">
      <c r="A31" s="7" t="s">
        <v>51</v>
      </c>
      <c r="B31" s="46" t="s">
        <v>16</v>
      </c>
      <c r="C31" s="47">
        <f>C22+C23+C26-C28-C29</f>
        <v>73.344537511509316</v>
      </c>
      <c r="D31" s="46" t="s">
        <v>16</v>
      </c>
      <c r="E31" s="45">
        <f>E22+E23+E26-E28-E29</f>
        <v>22</v>
      </c>
      <c r="F31" s="48" t="s">
        <v>50</v>
      </c>
    </row>
    <row r="32" spans="1:6">
      <c r="A32" s="4" t="s">
        <v>52</v>
      </c>
      <c r="B32" s="51"/>
      <c r="C32" s="51"/>
      <c r="D32" s="51"/>
      <c r="E32" s="51"/>
      <c r="F32" s="44"/>
    </row>
    <row r="33" spans="1:6" ht="41.4">
      <c r="A33" s="7" t="s">
        <v>53</v>
      </c>
      <c r="B33" s="47">
        <v>4</v>
      </c>
      <c r="C33" s="47">
        <v>4</v>
      </c>
      <c r="D33" s="47">
        <v>192</v>
      </c>
      <c r="E33" s="47">
        <v>192</v>
      </c>
      <c r="F33" s="48" t="s">
        <v>26</v>
      </c>
    </row>
    <row r="34" spans="1:6" ht="69">
      <c r="A34" s="15" t="s">
        <v>54</v>
      </c>
      <c r="B34" s="47">
        <v>4</v>
      </c>
      <c r="C34" s="47">
        <v>4</v>
      </c>
      <c r="D34" s="52">
        <v>4</v>
      </c>
      <c r="E34" s="52">
        <v>4</v>
      </c>
      <c r="F34" s="53" t="s">
        <v>55</v>
      </c>
    </row>
    <row r="35" spans="1:6" ht="41.4">
      <c r="A35" s="7" t="s">
        <v>56</v>
      </c>
      <c r="B35" s="47">
        <f>B36+10*LOG10(B33/B34)-B37</f>
        <v>0</v>
      </c>
      <c r="C35" s="47">
        <f>C36+10*LOG10(C33/C34)-C37</f>
        <v>0</v>
      </c>
      <c r="D35" s="47">
        <f>D36+10*LOG10(D33/D18)-D37</f>
        <v>12.771212547196624</v>
      </c>
      <c r="E35" s="47">
        <f>E36+10*LOG10(E33/E18)-E37</f>
        <v>12.771212547196624</v>
      </c>
      <c r="F35" s="48" t="s">
        <v>38</v>
      </c>
    </row>
    <row r="36" spans="1:6" ht="55.2">
      <c r="A36" s="7" t="s">
        <v>57</v>
      </c>
      <c r="B36" s="47">
        <v>0</v>
      </c>
      <c r="C36" s="47">
        <v>0</v>
      </c>
      <c r="D36" s="45">
        <v>8</v>
      </c>
      <c r="E36" s="45">
        <v>8</v>
      </c>
      <c r="F36" s="48" t="s">
        <v>40</v>
      </c>
    </row>
    <row r="37" spans="1:6" ht="55.2">
      <c r="A37" s="15" t="s">
        <v>58</v>
      </c>
      <c r="B37" s="47">
        <v>0</v>
      </c>
      <c r="C37" s="47">
        <v>0</v>
      </c>
      <c r="D37" s="52">
        <v>0</v>
      </c>
      <c r="E37" s="52">
        <v>0</v>
      </c>
      <c r="F37" s="53" t="s">
        <v>42</v>
      </c>
    </row>
    <row r="38" spans="1:6" ht="55.2">
      <c r="A38" s="17" t="s">
        <v>59</v>
      </c>
      <c r="B38" s="47">
        <v>0</v>
      </c>
      <c r="C38" s="47">
        <v>0</v>
      </c>
      <c r="D38" s="55">
        <v>8</v>
      </c>
      <c r="E38" s="55">
        <v>12</v>
      </c>
      <c r="F38" s="56" t="s">
        <v>44</v>
      </c>
    </row>
    <row r="39" spans="1:6" ht="27.6">
      <c r="A39" s="7" t="s">
        <v>60</v>
      </c>
      <c r="B39" s="47">
        <v>1</v>
      </c>
      <c r="C39" s="47">
        <v>1</v>
      </c>
      <c r="D39" s="45">
        <v>3</v>
      </c>
      <c r="E39" s="45">
        <v>3</v>
      </c>
      <c r="F39" s="44" t="s">
        <v>46</v>
      </c>
    </row>
    <row r="40" spans="1:6">
      <c r="A40" s="7" t="s">
        <v>61</v>
      </c>
      <c r="B40" s="45">
        <v>7</v>
      </c>
      <c r="C40" s="45">
        <v>7</v>
      </c>
      <c r="D40" s="45">
        <v>5</v>
      </c>
      <c r="E40" s="45">
        <v>5</v>
      </c>
      <c r="F40" s="44" t="s">
        <v>46</v>
      </c>
    </row>
    <row r="41" spans="1:6">
      <c r="A41" s="7" t="s">
        <v>62</v>
      </c>
      <c r="B41" s="45">
        <v>-174</v>
      </c>
      <c r="C41" s="45">
        <v>-174</v>
      </c>
      <c r="D41" s="45">
        <v>-174</v>
      </c>
      <c r="E41" s="47">
        <v>-174</v>
      </c>
      <c r="F41" s="44"/>
    </row>
    <row r="42" spans="1:6" ht="27.6">
      <c r="A42" s="15" t="s">
        <v>63</v>
      </c>
      <c r="B42" s="52">
        <v>-999</v>
      </c>
      <c r="C42" s="52" t="s">
        <v>16</v>
      </c>
      <c r="D42" s="52">
        <v>-999</v>
      </c>
      <c r="E42" s="52" t="s">
        <v>16</v>
      </c>
      <c r="F42" s="56" t="s">
        <v>64</v>
      </c>
    </row>
    <row r="43" spans="1:6" ht="27.6">
      <c r="A43" s="15" t="s">
        <v>65</v>
      </c>
      <c r="B43" s="52" t="s">
        <v>16</v>
      </c>
      <c r="C43" s="52">
        <v>-999</v>
      </c>
      <c r="D43" s="52" t="s">
        <v>16</v>
      </c>
      <c r="E43" s="52">
        <v>-999</v>
      </c>
      <c r="F43" s="56" t="s">
        <v>64</v>
      </c>
    </row>
    <row r="44" spans="1:6" ht="27.6">
      <c r="A44" s="7" t="s">
        <v>66</v>
      </c>
      <c r="B44" s="47">
        <f>10*LOG10(10^((B40+B41)/10)+10^(B42/10))</f>
        <v>-167.00000000000003</v>
      </c>
      <c r="C44" s="46" t="s">
        <v>16</v>
      </c>
      <c r="D44" s="47">
        <f>10*LOG10(10^((D40+D41)/10)+10^(D42/10))</f>
        <v>-169.00000000000003</v>
      </c>
      <c r="E44" s="46" t="s">
        <v>16</v>
      </c>
      <c r="F44" s="44"/>
    </row>
    <row r="45" spans="1:6" ht="27.6">
      <c r="A45" s="7" t="s">
        <v>67</v>
      </c>
      <c r="B45" s="46" t="s">
        <v>16</v>
      </c>
      <c r="C45" s="47">
        <f>10*LOG10(10^((C40+C41)/10)+10^(C43/10))</f>
        <v>-167.00000000000003</v>
      </c>
      <c r="D45" s="46" t="s">
        <v>16</v>
      </c>
      <c r="E45" s="47">
        <f>10*LOG10(10^((E40+E41)/10)+10^(E43/10))</f>
        <v>-169.00000000000003</v>
      </c>
      <c r="F45" s="44"/>
    </row>
    <row r="46" spans="1:6" ht="27.6">
      <c r="A46" s="17" t="s">
        <v>68</v>
      </c>
      <c r="B46" s="55">
        <f>48*360*1000</f>
        <v>17280000</v>
      </c>
      <c r="C46" s="55" t="s">
        <v>16</v>
      </c>
      <c r="D46" s="55">
        <f>1*12*30*1000</f>
        <v>360000</v>
      </c>
      <c r="E46" s="55" t="s">
        <v>16</v>
      </c>
      <c r="F46" s="56" t="s">
        <v>69</v>
      </c>
    </row>
    <row r="47" spans="1:6" ht="27.6">
      <c r="A47" s="17" t="s">
        <v>70</v>
      </c>
      <c r="B47" s="55" t="s">
        <v>16</v>
      </c>
      <c r="C47" s="55">
        <f>200*360*1000</f>
        <v>72000000</v>
      </c>
      <c r="D47" s="55" t="s">
        <v>16</v>
      </c>
      <c r="E47" s="55">
        <f>30*360*1000</f>
        <v>10800000</v>
      </c>
      <c r="F47" s="56" t="s">
        <v>69</v>
      </c>
    </row>
    <row r="48" spans="1:6">
      <c r="A48" s="7" t="s">
        <v>71</v>
      </c>
      <c r="B48" s="47">
        <f>B44+10*LOG10(B46)</f>
        <v>-94.624562618571289</v>
      </c>
      <c r="C48" s="47" t="s">
        <v>16</v>
      </c>
      <c r="D48" s="47">
        <f>D44+10*LOG10(D46)</f>
        <v>-113.43697499232715</v>
      </c>
      <c r="E48" s="46" t="s">
        <v>16</v>
      </c>
      <c r="F48" s="44"/>
    </row>
    <row r="49" spans="1:6">
      <c r="A49" s="7" t="s">
        <v>72</v>
      </c>
      <c r="B49" s="46" t="s">
        <v>16</v>
      </c>
      <c r="C49" s="47">
        <f>C45+10*LOG10(C47)</f>
        <v>-88.426675035687353</v>
      </c>
      <c r="D49" s="46" t="s">
        <v>16</v>
      </c>
      <c r="E49" s="47">
        <f>E45+10*LOG10(E47)</f>
        <v>-98.66576244513054</v>
      </c>
      <c r="F49" s="44"/>
    </row>
    <row r="50" spans="1:6">
      <c r="A50" s="17" t="s">
        <v>73</v>
      </c>
      <c r="B50" s="55">
        <v>-9.1999999999999993</v>
      </c>
      <c r="C50" s="55" t="s">
        <v>16</v>
      </c>
      <c r="D50" s="55">
        <v>-5.4</v>
      </c>
      <c r="E50" s="55" t="s">
        <v>16</v>
      </c>
      <c r="F50" s="56" t="s">
        <v>74</v>
      </c>
    </row>
    <row r="51" spans="1:6">
      <c r="A51" s="17" t="s">
        <v>75</v>
      </c>
      <c r="B51" s="55" t="s">
        <v>16</v>
      </c>
      <c r="C51" s="55">
        <v>-5.7</v>
      </c>
      <c r="D51" s="55" t="s">
        <v>16</v>
      </c>
      <c r="E51" s="55">
        <v>-10.7</v>
      </c>
      <c r="F51" s="56" t="s">
        <v>74</v>
      </c>
    </row>
    <row r="52" spans="1:6">
      <c r="A52" s="7" t="s">
        <v>76</v>
      </c>
      <c r="B52" s="47">
        <v>2</v>
      </c>
      <c r="C52" s="47">
        <v>2</v>
      </c>
      <c r="D52" s="45">
        <v>2</v>
      </c>
      <c r="E52" s="45">
        <v>2</v>
      </c>
      <c r="F52" s="44" t="s">
        <v>46</v>
      </c>
    </row>
    <row r="53" spans="1:6" ht="27.6">
      <c r="A53" s="7" t="s">
        <v>77</v>
      </c>
      <c r="B53" s="45">
        <v>0</v>
      </c>
      <c r="C53" s="47" t="s">
        <v>16</v>
      </c>
      <c r="D53" s="45">
        <v>0</v>
      </c>
      <c r="E53" s="45" t="s">
        <v>16</v>
      </c>
      <c r="F53" s="44" t="s">
        <v>78</v>
      </c>
    </row>
    <row r="54" spans="1:6" ht="27.6">
      <c r="A54" s="7" t="s">
        <v>79</v>
      </c>
      <c r="B54" s="46" t="s">
        <v>16</v>
      </c>
      <c r="C54" s="45">
        <v>0</v>
      </c>
      <c r="D54" s="46" t="s">
        <v>16</v>
      </c>
      <c r="E54" s="45">
        <v>0</v>
      </c>
      <c r="F54" s="44" t="s">
        <v>78</v>
      </c>
    </row>
    <row r="55" spans="1:6" ht="27.6">
      <c r="A55" s="7" t="s">
        <v>80</v>
      </c>
      <c r="B55" s="47">
        <f>B48+B50+B52-B53</f>
        <v>-101.82456261857129</v>
      </c>
      <c r="C55" s="46" t="s">
        <v>16</v>
      </c>
      <c r="D55" s="47">
        <f>D48+D50+D52-D53</f>
        <v>-116.83697499232716</v>
      </c>
      <c r="E55" s="46" t="s">
        <v>16</v>
      </c>
      <c r="F55" s="44" t="s">
        <v>81</v>
      </c>
    </row>
    <row r="56" spans="1:6" ht="27.6">
      <c r="A56" s="7" t="s">
        <v>82</v>
      </c>
      <c r="B56" s="46" t="s">
        <v>16</v>
      </c>
      <c r="C56" s="47">
        <f>C49+C51+C52-C54</f>
        <v>-92.126675035687356</v>
      </c>
      <c r="D56" s="47" t="s">
        <v>16</v>
      </c>
      <c r="E56" s="47">
        <f>E49+E51+E52-E54</f>
        <v>-107.36576244513054</v>
      </c>
      <c r="F56" s="44" t="s">
        <v>81</v>
      </c>
    </row>
    <row r="57" spans="1:6" ht="27.6">
      <c r="A57" s="21" t="s">
        <v>83</v>
      </c>
      <c r="B57" s="58">
        <f>B30+B35+B38-B39-B55</f>
        <v>163.97121254719667</v>
      </c>
      <c r="C57" s="58" t="s">
        <v>16</v>
      </c>
      <c r="D57" s="58">
        <f>D30+D35+D38-D39-D55</f>
        <v>156.60818753952378</v>
      </c>
      <c r="E57" s="58" t="s">
        <v>16</v>
      </c>
      <c r="F57" s="59" t="s">
        <v>84</v>
      </c>
    </row>
    <row r="58" spans="1:6" ht="33.75" customHeight="1">
      <c r="A58" s="21" t="s">
        <v>85</v>
      </c>
      <c r="B58" s="58" t="s">
        <v>16</v>
      </c>
      <c r="C58" s="58">
        <f>C31+C35+C38-C39-C56</f>
        <v>164.47121254719667</v>
      </c>
      <c r="D58" s="58" t="s">
        <v>16</v>
      </c>
      <c r="E58" s="58">
        <f>E31+E35+E38-E39-E56</f>
        <v>151.13697499232717</v>
      </c>
      <c r="F58" s="59" t="s">
        <v>84</v>
      </c>
    </row>
    <row r="59" spans="1:6">
      <c r="A59" s="4" t="s">
        <v>86</v>
      </c>
      <c r="B59" s="51"/>
      <c r="C59" s="51"/>
      <c r="D59" s="51"/>
      <c r="E59" s="51"/>
      <c r="F59" s="44"/>
    </row>
    <row r="60" spans="1:6" ht="36" customHeight="1">
      <c r="A60" s="15" t="s">
        <v>87</v>
      </c>
      <c r="B60" s="52">
        <v>7</v>
      </c>
      <c r="C60" s="52">
        <v>7</v>
      </c>
      <c r="D60" s="52">
        <v>7</v>
      </c>
      <c r="E60" s="52">
        <v>7</v>
      </c>
      <c r="F60" s="87" t="s">
        <v>88</v>
      </c>
    </row>
    <row r="61" spans="1:6" ht="27.6">
      <c r="A61" s="15" t="s">
        <v>89</v>
      </c>
      <c r="B61" s="52">
        <v>7.56</v>
      </c>
      <c r="C61" s="60" t="s">
        <v>16</v>
      </c>
      <c r="D61" s="52">
        <v>7.56</v>
      </c>
      <c r="E61" s="60" t="s">
        <v>16</v>
      </c>
      <c r="F61" s="88"/>
    </row>
    <row r="62" spans="1:6" ht="27.6">
      <c r="A62" s="15" t="s">
        <v>90</v>
      </c>
      <c r="B62" s="60" t="s">
        <v>16</v>
      </c>
      <c r="C62" s="52">
        <v>4.4800000000000004</v>
      </c>
      <c r="D62" s="60" t="s">
        <v>16</v>
      </c>
      <c r="E62" s="52">
        <v>4.4800000000000004</v>
      </c>
      <c r="F62" s="88"/>
    </row>
    <row r="63" spans="1:6">
      <c r="A63" s="15" t="s">
        <v>91</v>
      </c>
      <c r="B63" s="52">
        <v>0</v>
      </c>
      <c r="C63" s="52">
        <v>0</v>
      </c>
      <c r="D63" s="52">
        <v>0</v>
      </c>
      <c r="E63" s="52">
        <v>0</v>
      </c>
      <c r="F63" s="88"/>
    </row>
    <row r="64" spans="1:6" ht="36" customHeight="1">
      <c r="A64" s="15" t="s">
        <v>92</v>
      </c>
      <c r="B64" s="52">
        <v>26.25</v>
      </c>
      <c r="C64" s="52">
        <v>26.25</v>
      </c>
      <c r="D64" s="52">
        <v>26.25</v>
      </c>
      <c r="E64" s="52">
        <v>26.25</v>
      </c>
      <c r="F64" s="88"/>
    </row>
    <row r="65" spans="1:6">
      <c r="A65" s="15" t="s">
        <v>93</v>
      </c>
      <c r="B65" s="52">
        <v>0</v>
      </c>
      <c r="C65" s="52">
        <v>0</v>
      </c>
      <c r="D65" s="52">
        <v>0</v>
      </c>
      <c r="E65" s="52">
        <v>0</v>
      </c>
      <c r="F65" s="89"/>
    </row>
    <row r="66" spans="1:6" ht="27.6">
      <c r="A66" s="21" t="s">
        <v>94</v>
      </c>
      <c r="B66" s="58">
        <f>B57-B61+B63-B64+B65</f>
        <v>130.16121254719667</v>
      </c>
      <c r="C66" s="58" t="s">
        <v>16</v>
      </c>
      <c r="D66" s="58">
        <f>D57-D61+D63-D64+D65</f>
        <v>122.79818753952378</v>
      </c>
      <c r="E66" s="58" t="s">
        <v>16</v>
      </c>
      <c r="F66" s="59" t="s">
        <v>95</v>
      </c>
    </row>
    <row r="67" spans="1:6" ht="27.6">
      <c r="A67" s="21" t="s">
        <v>96</v>
      </c>
      <c r="B67" s="58" t="s">
        <v>16</v>
      </c>
      <c r="C67" s="58">
        <f>C58-C62+C63-C64+C65</f>
        <v>133.74121254719668</v>
      </c>
      <c r="D67" s="58" t="s">
        <v>16</v>
      </c>
      <c r="E67" s="58">
        <f>E58-E62+E63-E64+E65</f>
        <v>120.40697499232718</v>
      </c>
      <c r="F67" s="59" t="s">
        <v>95</v>
      </c>
    </row>
    <row r="68" spans="1:6">
      <c r="A68" s="38"/>
      <c r="B68" s="61"/>
      <c r="C68" s="61"/>
      <c r="D68" s="61"/>
      <c r="E68" s="62"/>
    </row>
    <row r="69" spans="1:6">
      <c r="A69" s="21" t="s">
        <v>97</v>
      </c>
      <c r="B69" s="58">
        <f>B22+B27-B55+B26+B38</f>
        <v>155.20000000000005</v>
      </c>
      <c r="C69" s="58" t="s">
        <v>16</v>
      </c>
      <c r="D69" s="58">
        <f>D22+D27-D55+D26+D38</f>
        <v>147.83697499232716</v>
      </c>
      <c r="E69" s="58" t="s">
        <v>16</v>
      </c>
      <c r="F69" s="59" t="s">
        <v>95</v>
      </c>
    </row>
    <row r="70" spans="1:6">
      <c r="A70" s="21" t="s">
        <v>98</v>
      </c>
      <c r="B70" s="58" t="s">
        <v>16</v>
      </c>
      <c r="C70" s="58">
        <f>C22-C28-C56+C26+C38</f>
        <v>155.70000000000005</v>
      </c>
      <c r="D70" s="58" t="s">
        <v>16</v>
      </c>
      <c r="E70" s="58">
        <f>E22-E28-E56+E26+E38</f>
        <v>142.36576244513054</v>
      </c>
      <c r="F70" s="59" t="s">
        <v>95</v>
      </c>
    </row>
    <row r="74" spans="1:6">
      <c r="E74" s="2"/>
    </row>
    <row r="77" spans="1:6" s="36" customFormat="1" ht="13.8">
      <c r="B77" s="64"/>
      <c r="C77" s="64"/>
      <c r="D77" s="64"/>
      <c r="E77" s="65"/>
    </row>
  </sheetData>
  <mergeCells count="2">
    <mergeCell ref="B5:F5"/>
    <mergeCell ref="F60:F65"/>
  </mergeCells>
  <phoneticPr fontId="14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5"/>
  <sheetViews>
    <sheetView zoomScale="70" zoomScaleNormal="70" workbookViewId="0">
      <pane xSplit="1" ySplit="1" topLeftCell="T50" activePane="bottomRight" state="frozen"/>
      <selection pane="topRight"/>
      <selection pane="bottomLeft"/>
      <selection pane="bottomRight" activeCell="AA69" sqref="AA69"/>
    </sheetView>
  </sheetViews>
  <sheetFormatPr defaultColWidth="9" defaultRowHeight="15.6"/>
  <cols>
    <col min="1" max="1" width="62.09765625" style="1" customWidth="1"/>
    <col min="2" max="2" width="15.59765625" style="2" customWidth="1"/>
    <col min="3" max="4" width="15.59765625" style="1" customWidth="1"/>
    <col min="5" max="5" width="15.59765625" style="2" customWidth="1"/>
    <col min="6" max="6" width="15.59765625" style="1" customWidth="1"/>
    <col min="7" max="7" width="15.59765625" style="79" customWidth="1"/>
    <col min="8" max="9" width="15.59765625" style="1" customWidth="1"/>
    <col min="10" max="10" width="15.59765625" style="79" customWidth="1"/>
    <col min="11" max="15" width="15.59765625" style="1" customWidth="1"/>
    <col min="16" max="16" width="12.5" style="1" bestFit="1" customWidth="1"/>
    <col min="17" max="18" width="15.69921875" style="1" bestFit="1" customWidth="1"/>
    <col min="19" max="19" width="17.59765625" style="1" customWidth="1"/>
    <col min="20" max="20" width="13.19921875" style="1" customWidth="1"/>
    <col min="21" max="21" width="20.69921875" style="1" customWidth="1"/>
    <col min="22" max="22" width="15.59765625" style="2" customWidth="1"/>
    <col min="23" max="24" width="15.59765625" style="1" customWidth="1"/>
    <col min="25" max="25" width="15.59765625" style="2" customWidth="1"/>
    <col min="26" max="27" width="15.59765625" style="1" customWidth="1"/>
    <col min="28" max="30" width="15.69921875" style="1" customWidth="1"/>
    <col min="31" max="16384" width="9" style="1"/>
  </cols>
  <sheetData>
    <row r="1" spans="1:30" ht="14.25" customHeight="1">
      <c r="A1" s="3"/>
      <c r="B1" s="90" t="s">
        <v>100</v>
      </c>
      <c r="C1" s="90"/>
      <c r="D1" s="90"/>
      <c r="E1" s="90" t="s">
        <v>101</v>
      </c>
      <c r="F1" s="90"/>
      <c r="G1" s="91" t="s">
        <v>113</v>
      </c>
      <c r="H1" s="91"/>
      <c r="I1" s="91"/>
      <c r="J1" s="90" t="s">
        <v>114</v>
      </c>
      <c r="K1" s="90"/>
      <c r="L1" s="90"/>
      <c r="M1" s="90" t="s">
        <v>123</v>
      </c>
      <c r="N1" s="90"/>
      <c r="O1" s="90"/>
      <c r="P1" s="90" t="s">
        <v>125</v>
      </c>
      <c r="Q1" s="90"/>
      <c r="R1" s="90"/>
      <c r="S1" s="90" t="s">
        <v>128</v>
      </c>
      <c r="T1" s="90"/>
      <c r="U1" s="90"/>
      <c r="V1" s="90" t="s">
        <v>129</v>
      </c>
      <c r="W1" s="90"/>
      <c r="X1" s="90"/>
      <c r="Y1" s="90" t="s">
        <v>130</v>
      </c>
      <c r="Z1" s="90"/>
      <c r="AA1" s="90"/>
      <c r="AB1" s="90" t="s">
        <v>131</v>
      </c>
      <c r="AC1" s="90"/>
      <c r="AD1" s="90"/>
    </row>
    <row r="2" spans="1:30" ht="29.25" customHeight="1">
      <c r="A2" s="4" t="s">
        <v>10</v>
      </c>
      <c r="B2" s="5" t="s">
        <v>102</v>
      </c>
      <c r="C2" s="6" t="s">
        <v>103</v>
      </c>
      <c r="D2" s="6" t="s">
        <v>104</v>
      </c>
      <c r="E2" s="5" t="s">
        <v>102</v>
      </c>
      <c r="F2" s="6" t="s">
        <v>104</v>
      </c>
      <c r="G2" s="66" t="s">
        <v>102</v>
      </c>
      <c r="H2" s="67" t="s">
        <v>103</v>
      </c>
      <c r="I2" s="67" t="s">
        <v>104</v>
      </c>
      <c r="J2" s="5" t="s">
        <v>102</v>
      </c>
      <c r="K2" s="6" t="s">
        <v>103</v>
      </c>
      <c r="L2" s="6" t="s">
        <v>104</v>
      </c>
      <c r="M2" s="5" t="s">
        <v>102</v>
      </c>
      <c r="N2" s="6" t="s">
        <v>103</v>
      </c>
      <c r="O2" s="6" t="s">
        <v>104</v>
      </c>
      <c r="P2" s="5" t="s">
        <v>102</v>
      </c>
      <c r="Q2" s="6" t="s">
        <v>103</v>
      </c>
      <c r="R2" s="6" t="s">
        <v>104</v>
      </c>
      <c r="S2" s="5" t="s">
        <v>102</v>
      </c>
      <c r="T2" s="6" t="s">
        <v>103</v>
      </c>
      <c r="U2" s="6" t="s">
        <v>104</v>
      </c>
      <c r="V2" s="5" t="s">
        <v>102</v>
      </c>
      <c r="W2" s="6" t="s">
        <v>103</v>
      </c>
      <c r="X2" s="6" t="s">
        <v>104</v>
      </c>
      <c r="Y2" s="5" t="s">
        <v>102</v>
      </c>
      <c r="Z2" s="6" t="s">
        <v>103</v>
      </c>
      <c r="AA2" s="6" t="s">
        <v>104</v>
      </c>
      <c r="AB2" s="5" t="s">
        <v>102</v>
      </c>
      <c r="AC2" s="6" t="s">
        <v>103</v>
      </c>
      <c r="AD2" s="6" t="s">
        <v>104</v>
      </c>
    </row>
    <row r="3" spans="1:30">
      <c r="A3" s="7" t="s">
        <v>11</v>
      </c>
      <c r="B3" s="8">
        <v>2.6</v>
      </c>
      <c r="C3" s="8">
        <v>2.6</v>
      </c>
      <c r="D3" s="8">
        <v>2.6</v>
      </c>
      <c r="E3" s="8">
        <v>2.6</v>
      </c>
      <c r="F3" s="8">
        <v>2.6</v>
      </c>
      <c r="G3" s="68">
        <v>2.6</v>
      </c>
      <c r="H3" s="68">
        <v>2.6</v>
      </c>
      <c r="I3" s="68">
        <v>2.6</v>
      </c>
      <c r="J3" s="8">
        <v>2.6</v>
      </c>
      <c r="K3" s="8">
        <v>2.6</v>
      </c>
      <c r="L3" s="8">
        <v>2.6</v>
      </c>
      <c r="M3" s="8">
        <v>2.6</v>
      </c>
      <c r="N3" s="8">
        <v>2.6</v>
      </c>
      <c r="O3" s="8">
        <v>2.6</v>
      </c>
      <c r="P3" s="8">
        <v>2.6</v>
      </c>
      <c r="Q3" s="8">
        <v>2.6</v>
      </c>
      <c r="R3" s="8">
        <v>2.6</v>
      </c>
      <c r="S3" s="8">
        <v>2.6</v>
      </c>
      <c r="T3" s="8">
        <v>2.6</v>
      </c>
      <c r="U3" s="8">
        <v>2.6</v>
      </c>
      <c r="V3" s="8">
        <v>2.6</v>
      </c>
      <c r="W3" s="8">
        <v>2.6</v>
      </c>
      <c r="X3" s="8">
        <v>2.6</v>
      </c>
      <c r="Y3" s="8">
        <v>2.6</v>
      </c>
      <c r="Z3" s="8">
        <v>2.6</v>
      </c>
      <c r="AA3" s="8">
        <v>2.6</v>
      </c>
      <c r="AB3" s="8">
        <v>2.6</v>
      </c>
      <c r="AC3" s="8">
        <v>2.6</v>
      </c>
      <c r="AD3" s="8"/>
    </row>
    <row r="4" spans="1:30">
      <c r="A4" s="7" t="s">
        <v>13</v>
      </c>
      <c r="B4" s="8">
        <v>100</v>
      </c>
      <c r="C4" s="8">
        <v>100</v>
      </c>
      <c r="D4" s="8">
        <v>100</v>
      </c>
      <c r="E4" s="8">
        <v>100</v>
      </c>
      <c r="F4" s="8">
        <v>100</v>
      </c>
      <c r="G4" s="68">
        <v>100</v>
      </c>
      <c r="H4" s="68">
        <v>100</v>
      </c>
      <c r="I4" s="68">
        <v>100</v>
      </c>
      <c r="J4" s="8">
        <v>100</v>
      </c>
      <c r="K4" s="8">
        <v>100</v>
      </c>
      <c r="L4" s="8">
        <v>100</v>
      </c>
      <c r="M4" s="8">
        <v>100</v>
      </c>
      <c r="N4" s="8">
        <v>100</v>
      </c>
      <c r="O4" s="8">
        <v>100</v>
      </c>
      <c r="P4" s="8">
        <v>100</v>
      </c>
      <c r="Q4" s="8">
        <v>100</v>
      </c>
      <c r="R4" s="8">
        <v>100</v>
      </c>
      <c r="S4" s="8">
        <v>100</v>
      </c>
      <c r="T4" s="8">
        <v>100</v>
      </c>
      <c r="U4" s="8">
        <v>100</v>
      </c>
      <c r="V4" s="8">
        <v>100</v>
      </c>
      <c r="W4" s="8">
        <v>100</v>
      </c>
      <c r="X4" s="8">
        <v>100</v>
      </c>
      <c r="Y4" s="8">
        <v>100</v>
      </c>
      <c r="Z4" s="8">
        <v>100</v>
      </c>
      <c r="AA4" s="8">
        <v>100</v>
      </c>
      <c r="AB4" s="8">
        <v>100</v>
      </c>
      <c r="AC4" s="8">
        <v>100</v>
      </c>
      <c r="AD4" s="8"/>
    </row>
    <row r="5" spans="1:30">
      <c r="A5" s="7" t="s">
        <v>15</v>
      </c>
      <c r="B5" s="9" t="s">
        <v>16</v>
      </c>
      <c r="C5" s="9" t="s">
        <v>16</v>
      </c>
      <c r="D5" s="9" t="s">
        <v>16</v>
      </c>
      <c r="E5" s="9" t="s">
        <v>16</v>
      </c>
      <c r="F5" s="9" t="s">
        <v>16</v>
      </c>
      <c r="G5" s="69" t="s">
        <v>16</v>
      </c>
      <c r="H5" s="69" t="s">
        <v>16</v>
      </c>
      <c r="I5" s="69" t="s">
        <v>16</v>
      </c>
      <c r="J5" s="69" t="s">
        <v>16</v>
      </c>
      <c r="K5" s="69" t="s">
        <v>16</v>
      </c>
      <c r="L5" s="69" t="s">
        <v>16</v>
      </c>
      <c r="M5" s="9" t="s">
        <v>16</v>
      </c>
      <c r="N5" s="9" t="s">
        <v>16</v>
      </c>
      <c r="O5" s="9" t="s">
        <v>16</v>
      </c>
      <c r="P5" s="9" t="s">
        <v>16</v>
      </c>
      <c r="Q5" s="9" t="s">
        <v>16</v>
      </c>
      <c r="R5" s="9" t="s">
        <v>16</v>
      </c>
      <c r="S5" s="9" t="s">
        <v>16</v>
      </c>
      <c r="T5" s="9" t="s">
        <v>16</v>
      </c>
      <c r="U5" s="9" t="s">
        <v>16</v>
      </c>
      <c r="V5" s="9" t="s">
        <v>16</v>
      </c>
      <c r="W5" s="9" t="s">
        <v>16</v>
      </c>
      <c r="X5" s="9" t="s">
        <v>16</v>
      </c>
      <c r="Y5" s="9" t="s">
        <v>16</v>
      </c>
      <c r="Z5" s="9" t="s">
        <v>16</v>
      </c>
      <c r="AA5" s="9" t="s">
        <v>16</v>
      </c>
      <c r="AB5" s="9" t="s">
        <v>16</v>
      </c>
      <c r="AC5" s="9" t="s">
        <v>16</v>
      </c>
      <c r="AD5" s="9"/>
    </row>
    <row r="6" spans="1:30">
      <c r="A6" s="7" t="s">
        <v>17</v>
      </c>
      <c r="B6" s="12" t="s">
        <v>16</v>
      </c>
      <c r="C6" s="12" t="s">
        <v>16</v>
      </c>
      <c r="D6" s="12" t="s">
        <v>16</v>
      </c>
      <c r="E6" s="12" t="s">
        <v>16</v>
      </c>
      <c r="F6" s="12" t="s">
        <v>16</v>
      </c>
      <c r="G6" s="71" t="s">
        <v>16</v>
      </c>
      <c r="H6" s="71" t="s">
        <v>16</v>
      </c>
      <c r="I6" s="71" t="s">
        <v>16</v>
      </c>
      <c r="J6" s="12" t="s">
        <v>16</v>
      </c>
      <c r="K6" s="12" t="s">
        <v>16</v>
      </c>
      <c r="L6" s="12" t="s">
        <v>16</v>
      </c>
      <c r="M6" s="12" t="s">
        <v>16</v>
      </c>
      <c r="N6" s="12" t="s">
        <v>16</v>
      </c>
      <c r="O6" s="12" t="s">
        <v>16</v>
      </c>
      <c r="P6" s="12" t="s">
        <v>16</v>
      </c>
      <c r="Q6" s="12" t="s">
        <v>16</v>
      </c>
      <c r="R6" s="12" t="s">
        <v>16</v>
      </c>
      <c r="S6" s="8" t="s">
        <v>16</v>
      </c>
      <c r="T6" s="8" t="s">
        <v>16</v>
      </c>
      <c r="U6" s="8" t="s">
        <v>16</v>
      </c>
      <c r="V6" s="8" t="s">
        <v>16</v>
      </c>
      <c r="W6" s="8" t="s">
        <v>16</v>
      </c>
      <c r="X6" s="8" t="s">
        <v>16</v>
      </c>
      <c r="Y6" s="12" t="s">
        <v>16</v>
      </c>
      <c r="Z6" s="12" t="s">
        <v>16</v>
      </c>
      <c r="AA6" s="12" t="s">
        <v>16</v>
      </c>
      <c r="AB6" s="12" t="s">
        <v>16</v>
      </c>
      <c r="AC6" s="12" t="s">
        <v>16</v>
      </c>
      <c r="AD6" s="12"/>
    </row>
    <row r="7" spans="1:30">
      <c r="A7" s="7" t="s">
        <v>19</v>
      </c>
      <c r="B7" s="9" t="s">
        <v>16</v>
      </c>
      <c r="C7" s="9" t="s">
        <v>16</v>
      </c>
      <c r="D7" s="9" t="s">
        <v>16</v>
      </c>
      <c r="E7" s="9" t="s">
        <v>16</v>
      </c>
      <c r="F7" s="9" t="s">
        <v>16</v>
      </c>
      <c r="G7" s="69" t="s">
        <v>16</v>
      </c>
      <c r="H7" s="69" t="s">
        <v>16</v>
      </c>
      <c r="I7" s="69" t="s">
        <v>16</v>
      </c>
      <c r="J7" s="69" t="s">
        <v>16</v>
      </c>
      <c r="K7" s="69" t="s">
        <v>16</v>
      </c>
      <c r="L7" s="69" t="s">
        <v>16</v>
      </c>
      <c r="M7" s="9" t="s">
        <v>16</v>
      </c>
      <c r="N7" s="9" t="s">
        <v>16</v>
      </c>
      <c r="O7" s="9" t="s">
        <v>16</v>
      </c>
      <c r="P7" s="9" t="s">
        <v>16</v>
      </c>
      <c r="Q7" s="9" t="s">
        <v>16</v>
      </c>
      <c r="R7" s="9" t="s">
        <v>16</v>
      </c>
      <c r="S7" s="9" t="s">
        <v>16</v>
      </c>
      <c r="T7" s="9" t="s">
        <v>16</v>
      </c>
      <c r="U7" s="9" t="s">
        <v>16</v>
      </c>
      <c r="V7" s="9" t="s">
        <v>16</v>
      </c>
      <c r="W7" s="9" t="s">
        <v>16</v>
      </c>
      <c r="X7" s="9" t="s">
        <v>16</v>
      </c>
      <c r="Y7" s="9" t="s">
        <v>16</v>
      </c>
      <c r="Z7" s="9" t="s">
        <v>16</v>
      </c>
      <c r="AA7" s="9" t="s">
        <v>16</v>
      </c>
      <c r="AB7" s="9" t="s">
        <v>16</v>
      </c>
      <c r="AC7" s="9" t="s">
        <v>16</v>
      </c>
      <c r="AD7" s="9"/>
    </row>
    <row r="8" spans="1:30">
      <c r="A8" s="7" t="s">
        <v>20</v>
      </c>
      <c r="B8" s="26">
        <v>0.1</v>
      </c>
      <c r="C8" s="26">
        <v>0.1</v>
      </c>
      <c r="D8" s="26">
        <v>0.1</v>
      </c>
      <c r="E8" s="26">
        <v>0.1</v>
      </c>
      <c r="F8" s="26">
        <v>0.1</v>
      </c>
      <c r="G8" s="70">
        <v>0.1</v>
      </c>
      <c r="H8" s="70">
        <v>0.1</v>
      </c>
      <c r="I8" s="70">
        <v>0.1</v>
      </c>
      <c r="J8" s="26">
        <v>0.1</v>
      </c>
      <c r="K8" s="26">
        <v>0.1</v>
      </c>
      <c r="L8" s="26">
        <v>0.1</v>
      </c>
      <c r="M8" s="26">
        <v>0.1</v>
      </c>
      <c r="N8" s="26">
        <v>0.1</v>
      </c>
      <c r="O8" s="26">
        <v>0.1</v>
      </c>
      <c r="P8" s="26">
        <v>0.1</v>
      </c>
      <c r="Q8" s="26">
        <v>0.1</v>
      </c>
      <c r="R8" s="26">
        <v>0.1</v>
      </c>
      <c r="S8" s="11">
        <v>0.1</v>
      </c>
      <c r="T8" s="11">
        <v>0.1</v>
      </c>
      <c r="U8" s="11">
        <v>0.1</v>
      </c>
      <c r="V8" s="11">
        <v>0.1</v>
      </c>
      <c r="W8" s="11">
        <v>0.1</v>
      </c>
      <c r="X8" s="11">
        <v>0.1</v>
      </c>
      <c r="Y8" s="26">
        <v>0.1</v>
      </c>
      <c r="Z8" s="26">
        <v>0.1</v>
      </c>
      <c r="AA8" s="26">
        <v>0.1</v>
      </c>
      <c r="AB8" s="26">
        <v>0.1</v>
      </c>
      <c r="AC8" s="26">
        <v>0.1</v>
      </c>
      <c r="AD8" s="26"/>
    </row>
    <row r="9" spans="1:30" ht="27.6">
      <c r="A9" s="7" t="s">
        <v>21</v>
      </c>
      <c r="B9" s="12" t="s">
        <v>22</v>
      </c>
      <c r="C9" s="12" t="s">
        <v>22</v>
      </c>
      <c r="D9" s="12" t="s">
        <v>22</v>
      </c>
      <c r="E9" s="12" t="s">
        <v>22</v>
      </c>
      <c r="F9" s="12" t="s">
        <v>22</v>
      </c>
      <c r="G9" s="71" t="s">
        <v>22</v>
      </c>
      <c r="H9" s="71" t="s">
        <v>22</v>
      </c>
      <c r="I9" s="71" t="s">
        <v>22</v>
      </c>
      <c r="J9" s="12" t="s">
        <v>22</v>
      </c>
      <c r="K9" s="12" t="s">
        <v>22</v>
      </c>
      <c r="L9" s="12" t="s">
        <v>22</v>
      </c>
      <c r="M9" s="12" t="s">
        <v>22</v>
      </c>
      <c r="N9" s="12" t="s">
        <v>22</v>
      </c>
      <c r="O9" s="12" t="s">
        <v>22</v>
      </c>
      <c r="P9" s="12" t="s">
        <v>22</v>
      </c>
      <c r="Q9" s="12" t="s">
        <v>22</v>
      </c>
      <c r="R9" s="12" t="s">
        <v>22</v>
      </c>
      <c r="S9" s="8" t="s">
        <v>22</v>
      </c>
      <c r="T9" s="8" t="s">
        <v>22</v>
      </c>
      <c r="U9" s="8" t="s">
        <v>22</v>
      </c>
      <c r="V9" s="8" t="s">
        <v>22</v>
      </c>
      <c r="W9" s="8" t="s">
        <v>22</v>
      </c>
      <c r="X9" s="8" t="s">
        <v>22</v>
      </c>
      <c r="Y9" s="12" t="s">
        <v>22</v>
      </c>
      <c r="Z9" s="12" t="s">
        <v>22</v>
      </c>
      <c r="AA9" s="12" t="s">
        <v>22</v>
      </c>
      <c r="AB9" s="12" t="s">
        <v>22</v>
      </c>
      <c r="AC9" s="12" t="s">
        <v>22</v>
      </c>
      <c r="AD9" s="12"/>
    </row>
    <row r="10" spans="1:30">
      <c r="A10" s="7" t="s">
        <v>23</v>
      </c>
      <c r="B10" s="12">
        <v>3</v>
      </c>
      <c r="C10" s="12">
        <v>3</v>
      </c>
      <c r="D10" s="12">
        <v>3</v>
      </c>
      <c r="E10" s="12">
        <v>3</v>
      </c>
      <c r="F10" s="12">
        <v>3</v>
      </c>
      <c r="G10" s="71">
        <v>3</v>
      </c>
      <c r="H10" s="71">
        <v>3</v>
      </c>
      <c r="I10" s="71">
        <v>3</v>
      </c>
      <c r="J10" s="12">
        <v>3</v>
      </c>
      <c r="K10" s="12">
        <v>3</v>
      </c>
      <c r="L10" s="12">
        <v>3</v>
      </c>
      <c r="M10" s="12">
        <v>3</v>
      </c>
      <c r="N10" s="12">
        <v>3</v>
      </c>
      <c r="O10" s="12">
        <v>3</v>
      </c>
      <c r="P10" s="12">
        <v>3</v>
      </c>
      <c r="Q10" s="12">
        <v>3</v>
      </c>
      <c r="R10" s="12">
        <v>3</v>
      </c>
      <c r="S10" s="8">
        <v>3</v>
      </c>
      <c r="T10" s="8">
        <v>3</v>
      </c>
      <c r="U10" s="8">
        <v>3</v>
      </c>
      <c r="V10" s="8">
        <v>3</v>
      </c>
      <c r="W10" s="8">
        <v>3</v>
      </c>
      <c r="X10" s="8">
        <v>3</v>
      </c>
      <c r="Y10" s="12">
        <v>3</v>
      </c>
      <c r="Z10" s="12">
        <v>3</v>
      </c>
      <c r="AA10" s="12">
        <v>3</v>
      </c>
      <c r="AB10" s="12">
        <v>3</v>
      </c>
      <c r="AC10" s="12">
        <v>3</v>
      </c>
      <c r="AD10" s="12"/>
    </row>
    <row r="11" spans="1:30">
      <c r="A11" s="4" t="s">
        <v>24</v>
      </c>
      <c r="B11" s="13"/>
      <c r="C11" s="13"/>
      <c r="D11" s="13"/>
      <c r="E11" s="13"/>
      <c r="F11" s="13"/>
      <c r="G11" s="72"/>
      <c r="H11" s="72"/>
      <c r="I11" s="72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</row>
    <row r="12" spans="1:30" ht="15" customHeight="1">
      <c r="A12" s="7" t="s">
        <v>25</v>
      </c>
      <c r="B12" s="12">
        <v>192</v>
      </c>
      <c r="C12" s="12">
        <v>192</v>
      </c>
      <c r="D12" s="12">
        <v>192</v>
      </c>
      <c r="E12" s="12">
        <v>192</v>
      </c>
      <c r="F12" s="12">
        <v>192</v>
      </c>
      <c r="G12" s="71">
        <v>192</v>
      </c>
      <c r="H12" s="71">
        <v>192</v>
      </c>
      <c r="I12" s="71">
        <v>192</v>
      </c>
      <c r="J12" s="12">
        <v>192</v>
      </c>
      <c r="K12" s="12">
        <v>192</v>
      </c>
      <c r="L12" s="12">
        <v>192</v>
      </c>
      <c r="M12" s="12">
        <v>192</v>
      </c>
      <c r="N12" s="12">
        <v>192</v>
      </c>
      <c r="O12" s="12">
        <v>192</v>
      </c>
      <c r="P12" s="12">
        <v>192</v>
      </c>
      <c r="Q12" s="12">
        <v>192</v>
      </c>
      <c r="R12" s="12">
        <v>192</v>
      </c>
      <c r="S12" s="8">
        <v>192</v>
      </c>
      <c r="T12" s="8">
        <v>192</v>
      </c>
      <c r="U12" s="8">
        <v>192</v>
      </c>
      <c r="V12" s="8">
        <v>192</v>
      </c>
      <c r="W12" s="8">
        <v>192</v>
      </c>
      <c r="X12" s="8">
        <v>192</v>
      </c>
      <c r="Y12" s="12">
        <v>192</v>
      </c>
      <c r="Z12" s="12">
        <v>192</v>
      </c>
      <c r="AA12" s="12">
        <v>192</v>
      </c>
      <c r="AB12" s="12">
        <v>192</v>
      </c>
      <c r="AC12" s="12">
        <v>192</v>
      </c>
      <c r="AD12" s="12"/>
    </row>
    <row r="13" spans="1:30">
      <c r="A13" s="7" t="s">
        <v>27</v>
      </c>
      <c r="B13" s="12">
        <v>64</v>
      </c>
      <c r="C13" s="12">
        <v>64</v>
      </c>
      <c r="D13" s="12">
        <v>64</v>
      </c>
      <c r="E13" s="12">
        <v>64</v>
      </c>
      <c r="F13" s="12">
        <v>64</v>
      </c>
      <c r="G13" s="71">
        <v>64</v>
      </c>
      <c r="H13" s="71">
        <v>64</v>
      </c>
      <c r="I13" s="71">
        <v>64</v>
      </c>
      <c r="J13" s="12">
        <v>64</v>
      </c>
      <c r="K13" s="12">
        <v>64</v>
      </c>
      <c r="L13" s="12">
        <v>64</v>
      </c>
      <c r="M13" s="12">
        <v>64</v>
      </c>
      <c r="N13" s="12">
        <v>64</v>
      </c>
      <c r="O13" s="12">
        <v>64</v>
      </c>
      <c r="P13" s="12">
        <v>64</v>
      </c>
      <c r="Q13" s="12">
        <v>64</v>
      </c>
      <c r="R13" s="12">
        <v>64</v>
      </c>
      <c r="S13" s="8">
        <v>64</v>
      </c>
      <c r="T13" s="8">
        <v>64</v>
      </c>
      <c r="U13" s="8">
        <v>64</v>
      </c>
      <c r="V13" s="8">
        <v>64</v>
      </c>
      <c r="W13" s="8">
        <v>64</v>
      </c>
      <c r="X13" s="8">
        <v>64</v>
      </c>
      <c r="Y13" s="12">
        <v>64</v>
      </c>
      <c r="Z13" s="12">
        <v>64</v>
      </c>
      <c r="AA13" s="12">
        <v>64</v>
      </c>
      <c r="AB13" s="12">
        <v>64</v>
      </c>
      <c r="AC13" s="12">
        <v>64</v>
      </c>
      <c r="AD13" s="12"/>
    </row>
    <row r="14" spans="1:30">
      <c r="A14" s="15" t="s">
        <v>29</v>
      </c>
      <c r="B14" s="16">
        <v>4</v>
      </c>
      <c r="C14" s="16">
        <v>4</v>
      </c>
      <c r="D14" s="16">
        <v>4</v>
      </c>
      <c r="E14" s="16">
        <v>4</v>
      </c>
      <c r="F14" s="16">
        <v>4</v>
      </c>
      <c r="G14" s="73">
        <v>4</v>
      </c>
      <c r="H14" s="73">
        <v>4</v>
      </c>
      <c r="I14" s="73">
        <v>4</v>
      </c>
      <c r="J14" s="82">
        <v>4</v>
      </c>
      <c r="K14" s="82">
        <v>4</v>
      </c>
      <c r="L14" s="82">
        <v>4</v>
      </c>
      <c r="M14" s="82">
        <v>2</v>
      </c>
      <c r="N14" s="82">
        <v>2</v>
      </c>
      <c r="O14" s="82">
        <v>2</v>
      </c>
      <c r="P14" s="82">
        <v>4</v>
      </c>
      <c r="Q14" s="82">
        <v>4</v>
      </c>
      <c r="R14" s="82">
        <v>4</v>
      </c>
      <c r="S14" s="82">
        <v>4</v>
      </c>
      <c r="T14" s="82">
        <v>4</v>
      </c>
      <c r="U14" s="82">
        <v>4</v>
      </c>
      <c r="V14" s="82">
        <v>2</v>
      </c>
      <c r="W14" s="82">
        <v>2</v>
      </c>
      <c r="X14" s="82">
        <v>2</v>
      </c>
      <c r="Y14" s="82">
        <v>4</v>
      </c>
      <c r="Z14" s="82">
        <v>4</v>
      </c>
      <c r="AA14" s="82">
        <v>4</v>
      </c>
      <c r="AB14" s="82">
        <v>4</v>
      </c>
      <c r="AC14" s="82">
        <v>4</v>
      </c>
      <c r="AD14" s="82"/>
    </row>
    <row r="15" spans="1:30">
      <c r="A15" s="10" t="s">
        <v>31</v>
      </c>
      <c r="B15" s="12">
        <v>33</v>
      </c>
      <c r="C15" s="12">
        <v>33</v>
      </c>
      <c r="D15" s="12">
        <v>33</v>
      </c>
      <c r="E15" s="12">
        <v>33</v>
      </c>
      <c r="F15" s="12">
        <v>33</v>
      </c>
      <c r="G15" s="71">
        <v>33</v>
      </c>
      <c r="H15" s="71">
        <v>33</v>
      </c>
      <c r="I15" s="71">
        <v>33</v>
      </c>
      <c r="J15" s="12">
        <v>33</v>
      </c>
      <c r="K15" s="12">
        <v>33</v>
      </c>
      <c r="L15" s="12">
        <v>33</v>
      </c>
      <c r="M15" s="83">
        <v>33</v>
      </c>
      <c r="N15" s="83">
        <v>33</v>
      </c>
      <c r="O15" s="83">
        <v>33</v>
      </c>
      <c r="P15" s="12">
        <v>33</v>
      </c>
      <c r="Q15" s="12">
        <v>33</v>
      </c>
      <c r="R15" s="12">
        <v>33</v>
      </c>
      <c r="S15" s="8">
        <v>33</v>
      </c>
      <c r="T15" s="8">
        <v>33</v>
      </c>
      <c r="U15" s="8">
        <v>33</v>
      </c>
      <c r="V15" s="8">
        <v>33</v>
      </c>
      <c r="W15" s="8">
        <v>33</v>
      </c>
      <c r="X15" s="8">
        <v>33</v>
      </c>
      <c r="Y15" s="12">
        <v>33</v>
      </c>
      <c r="Z15" s="12">
        <v>33</v>
      </c>
      <c r="AA15" s="12">
        <v>33</v>
      </c>
      <c r="AB15" s="12">
        <v>33</v>
      </c>
      <c r="AC15" s="12">
        <v>33</v>
      </c>
      <c r="AD15" s="12"/>
    </row>
    <row r="16" spans="1:30">
      <c r="A16" s="7" t="s">
        <v>33</v>
      </c>
      <c r="B16" s="12">
        <f t="shared" ref="B16:I16" si="0">B15+10*LOG10(B4)</f>
        <v>53</v>
      </c>
      <c r="C16" s="12">
        <f t="shared" si="0"/>
        <v>53</v>
      </c>
      <c r="D16" s="12">
        <f t="shared" si="0"/>
        <v>53</v>
      </c>
      <c r="E16" s="12">
        <f t="shared" si="0"/>
        <v>53</v>
      </c>
      <c r="F16" s="12">
        <f t="shared" si="0"/>
        <v>53</v>
      </c>
      <c r="G16" s="71">
        <f t="shared" si="0"/>
        <v>53</v>
      </c>
      <c r="H16" s="71">
        <f t="shared" si="0"/>
        <v>53</v>
      </c>
      <c r="I16" s="71">
        <f t="shared" si="0"/>
        <v>53</v>
      </c>
      <c r="J16" s="12">
        <f t="shared" ref="J16:O16" si="1">J15+10*LOG10(J4)</f>
        <v>53</v>
      </c>
      <c r="K16" s="12">
        <f t="shared" si="1"/>
        <v>53</v>
      </c>
      <c r="L16" s="12">
        <f t="shared" si="1"/>
        <v>53</v>
      </c>
      <c r="M16" s="12">
        <f t="shared" si="1"/>
        <v>53</v>
      </c>
      <c r="N16" s="12">
        <f t="shared" si="1"/>
        <v>53</v>
      </c>
      <c r="O16" s="12">
        <f t="shared" si="1"/>
        <v>53</v>
      </c>
      <c r="P16" s="12">
        <f t="shared" ref="P16:U16" si="2">P15+10*LOG10(P4)</f>
        <v>53</v>
      </c>
      <c r="Q16" s="12">
        <f t="shared" si="2"/>
        <v>53</v>
      </c>
      <c r="R16" s="12">
        <f t="shared" si="2"/>
        <v>53</v>
      </c>
      <c r="S16" s="8">
        <f t="shared" si="2"/>
        <v>53</v>
      </c>
      <c r="T16" s="8">
        <f t="shared" si="2"/>
        <v>53</v>
      </c>
      <c r="U16" s="8">
        <f t="shared" si="2"/>
        <v>53</v>
      </c>
      <c r="V16" s="8">
        <f t="shared" ref="V16:AA16" si="3">V15+10*LOG10(V4)</f>
        <v>53</v>
      </c>
      <c r="W16" s="8">
        <f t="shared" si="3"/>
        <v>53</v>
      </c>
      <c r="X16" s="8">
        <f t="shared" si="3"/>
        <v>53</v>
      </c>
      <c r="Y16" s="12">
        <f t="shared" si="3"/>
        <v>53</v>
      </c>
      <c r="Z16" s="12">
        <f t="shared" si="3"/>
        <v>53</v>
      </c>
      <c r="AA16" s="12">
        <f t="shared" si="3"/>
        <v>53</v>
      </c>
      <c r="AB16" s="12">
        <f>AB15+10*LOG10(AB4)</f>
        <v>53</v>
      </c>
      <c r="AC16" s="12">
        <f>AC15+10*LOG10(AC4)</f>
        <v>53</v>
      </c>
      <c r="AD16" s="12"/>
    </row>
    <row r="17" spans="1:30" ht="27.6">
      <c r="A17" s="7" t="s">
        <v>35</v>
      </c>
      <c r="B17" s="12">
        <f t="shared" ref="B17:I17" si="4">B15+10*LOG10(B42/1000000)</f>
        <v>34.583624920952495</v>
      </c>
      <c r="C17" s="12">
        <f t="shared" si="4"/>
        <v>34.583624920952495</v>
      </c>
      <c r="D17" s="12">
        <f t="shared" si="4"/>
        <v>34.583624920952495</v>
      </c>
      <c r="E17" s="12">
        <f t="shared" si="4"/>
        <v>33.334237554869496</v>
      </c>
      <c r="F17" s="12">
        <f t="shared" si="4"/>
        <v>33.334237554869496</v>
      </c>
      <c r="G17" s="71">
        <f t="shared" si="4"/>
        <v>33.334237554869496</v>
      </c>
      <c r="H17" s="71">
        <f t="shared" si="4"/>
        <v>33.334237554869496</v>
      </c>
      <c r="I17" s="71">
        <f t="shared" si="4"/>
        <v>33.334237554869496</v>
      </c>
      <c r="J17" s="12">
        <f t="shared" ref="J17:O17" si="5">J15+10*LOG10(J42/1000000)</f>
        <v>34.583624920952495</v>
      </c>
      <c r="K17" s="12">
        <f t="shared" si="5"/>
        <v>34.583624920952495</v>
      </c>
      <c r="L17" s="12">
        <f t="shared" si="5"/>
        <v>34.583624920952495</v>
      </c>
      <c r="M17" s="12">
        <f t="shared" si="5"/>
        <v>34.583624920952495</v>
      </c>
      <c r="N17" s="12">
        <f t="shared" si="5"/>
        <v>34.583624920952495</v>
      </c>
      <c r="O17" s="12">
        <f t="shared" si="5"/>
        <v>34.583624920952495</v>
      </c>
      <c r="P17" s="12">
        <f t="shared" ref="P17:U17" si="6">P15+10*LOG10(P42/1000000)</f>
        <v>33.334237554869496</v>
      </c>
      <c r="Q17" s="12">
        <f t="shared" si="6"/>
        <v>33.334237554869496</v>
      </c>
      <c r="R17" s="12">
        <f t="shared" si="6"/>
        <v>33.334237554869496</v>
      </c>
      <c r="S17" s="8">
        <f t="shared" si="6"/>
        <v>33.334237554869496</v>
      </c>
      <c r="T17" s="8">
        <f t="shared" si="6"/>
        <v>33.334237554869496</v>
      </c>
      <c r="U17" s="8">
        <f t="shared" si="6"/>
        <v>33.334237554869496</v>
      </c>
      <c r="V17" s="8">
        <f t="shared" ref="V17:AA17" si="7">V15+10*LOG10(V42/1000000)</f>
        <v>33.334237554869496</v>
      </c>
      <c r="W17" s="8">
        <f t="shared" si="7"/>
        <v>33.334237554869496</v>
      </c>
      <c r="X17" s="8">
        <f t="shared" si="7"/>
        <v>33.334237554869496</v>
      </c>
      <c r="Y17" s="12">
        <f t="shared" si="7"/>
        <v>33.334237554869496</v>
      </c>
      <c r="Z17" s="12">
        <f t="shared" si="7"/>
        <v>33.334237554869496</v>
      </c>
      <c r="AA17" s="12">
        <f t="shared" si="7"/>
        <v>33.334237554869496</v>
      </c>
      <c r="AB17" s="12">
        <f>AB15+10*LOG10(AB42/1000000)</f>
        <v>34.583624920952495</v>
      </c>
      <c r="AC17" s="12">
        <f>AC15+10*LOG10(AC42/1000000)</f>
        <v>34.583624920952495</v>
      </c>
      <c r="AD17" s="12"/>
    </row>
    <row r="18" spans="1:30" ht="41.4">
      <c r="A18" s="14" t="s">
        <v>37</v>
      </c>
      <c r="B18" s="12">
        <f t="shared" ref="B18:I18" si="8">B19+10*LOG10(B12/B13)-B20</f>
        <v>12.771212547196624</v>
      </c>
      <c r="C18" s="12">
        <f t="shared" si="8"/>
        <v>12.771212547196624</v>
      </c>
      <c r="D18" s="12">
        <f t="shared" si="8"/>
        <v>12.771212547196624</v>
      </c>
      <c r="E18" s="12">
        <f t="shared" si="8"/>
        <v>9.8212125471966232</v>
      </c>
      <c r="F18" s="12">
        <f t="shared" si="8"/>
        <v>9.8212125471966232</v>
      </c>
      <c r="G18" s="71">
        <f t="shared" si="8"/>
        <v>12.771212547196624</v>
      </c>
      <c r="H18" s="71">
        <f t="shared" si="8"/>
        <v>12.771212547196624</v>
      </c>
      <c r="I18" s="71">
        <f t="shared" si="8"/>
        <v>12.771212547196624</v>
      </c>
      <c r="J18" s="12">
        <f t="shared" ref="J18:O18" si="9">J19+10*LOG10(J12/J13)-J20</f>
        <v>12.771212547196624</v>
      </c>
      <c r="K18" s="12">
        <f t="shared" si="9"/>
        <v>12.771212547196624</v>
      </c>
      <c r="L18" s="12">
        <f t="shared" si="9"/>
        <v>12.771212547196624</v>
      </c>
      <c r="M18" s="12">
        <f t="shared" si="9"/>
        <v>10.121212547196624</v>
      </c>
      <c r="N18" s="12">
        <f t="shared" si="9"/>
        <v>10.121212547196624</v>
      </c>
      <c r="O18" s="12">
        <f t="shared" si="9"/>
        <v>10.121212547196624</v>
      </c>
      <c r="P18" s="12">
        <f t="shared" ref="P18:U18" si="10">P19+10*LOG10(P12/P13)-P20</f>
        <v>12.771212547196624</v>
      </c>
      <c r="Q18" s="12">
        <f t="shared" si="10"/>
        <v>12.771212547196624</v>
      </c>
      <c r="R18" s="12">
        <f t="shared" si="10"/>
        <v>12.771212547196624</v>
      </c>
      <c r="S18" s="8">
        <f t="shared" si="10"/>
        <v>12.771212547196624</v>
      </c>
      <c r="T18" s="8">
        <f t="shared" si="10"/>
        <v>12.771212547196624</v>
      </c>
      <c r="U18" s="8">
        <f t="shared" si="10"/>
        <v>12.771212547196624</v>
      </c>
      <c r="V18" s="8">
        <f t="shared" ref="V18:AA18" si="11">V19+10*LOG10(V12/V13)-V20</f>
        <v>12.771212547196624</v>
      </c>
      <c r="W18" s="8">
        <f t="shared" si="11"/>
        <v>12.771212547196624</v>
      </c>
      <c r="X18" s="8">
        <f t="shared" si="11"/>
        <v>12.771212547196624</v>
      </c>
      <c r="Y18" s="12">
        <f t="shared" si="11"/>
        <v>12.771212547196624</v>
      </c>
      <c r="Z18" s="12">
        <f t="shared" si="11"/>
        <v>12.771212547196624</v>
      </c>
      <c r="AA18" s="12">
        <f t="shared" si="11"/>
        <v>12.771212547196624</v>
      </c>
      <c r="AB18" s="12">
        <f>AB19+10*LOG10(AB12/AB13)-AB20</f>
        <v>12.771212547196624</v>
      </c>
      <c r="AC18" s="12">
        <f>AC19+10*LOG10(AC12/AC13)-AC20</f>
        <v>12.771212547196624</v>
      </c>
      <c r="AD18" s="12"/>
    </row>
    <row r="19" spans="1:30">
      <c r="A19" s="7" t="s">
        <v>39</v>
      </c>
      <c r="B19" s="12">
        <v>8</v>
      </c>
      <c r="C19" s="12">
        <v>8</v>
      </c>
      <c r="D19" s="12">
        <v>8</v>
      </c>
      <c r="E19" s="12">
        <v>8</v>
      </c>
      <c r="F19" s="12">
        <v>8</v>
      </c>
      <c r="G19" s="71">
        <v>8</v>
      </c>
      <c r="H19" s="71">
        <v>8</v>
      </c>
      <c r="I19" s="71">
        <v>8</v>
      </c>
      <c r="J19" s="12">
        <v>8</v>
      </c>
      <c r="K19" s="12">
        <v>8</v>
      </c>
      <c r="L19" s="12">
        <v>8</v>
      </c>
      <c r="M19" s="12">
        <v>8</v>
      </c>
      <c r="N19" s="12">
        <v>8</v>
      </c>
      <c r="O19" s="12">
        <v>8</v>
      </c>
      <c r="P19" s="12">
        <v>8</v>
      </c>
      <c r="Q19" s="12">
        <v>8</v>
      </c>
      <c r="R19" s="12">
        <v>8</v>
      </c>
      <c r="S19" s="8">
        <v>8</v>
      </c>
      <c r="T19" s="8">
        <v>8</v>
      </c>
      <c r="U19" s="8">
        <v>8</v>
      </c>
      <c r="V19" s="8">
        <v>8</v>
      </c>
      <c r="W19" s="8">
        <v>8</v>
      </c>
      <c r="X19" s="8">
        <v>8</v>
      </c>
      <c r="Y19" s="12">
        <v>8</v>
      </c>
      <c r="Z19" s="12">
        <v>8</v>
      </c>
      <c r="AA19" s="12">
        <v>8</v>
      </c>
      <c r="AB19" s="12">
        <v>8</v>
      </c>
      <c r="AC19" s="12">
        <v>8</v>
      </c>
      <c r="AD19" s="12"/>
    </row>
    <row r="20" spans="1:30" ht="41.4">
      <c r="A20" s="15" t="s">
        <v>41</v>
      </c>
      <c r="B20" s="16">
        <v>0</v>
      </c>
      <c r="C20" s="16">
        <v>0</v>
      </c>
      <c r="D20" s="16">
        <v>0</v>
      </c>
      <c r="E20" s="16">
        <v>2.95</v>
      </c>
      <c r="F20" s="16">
        <v>2.95</v>
      </c>
      <c r="G20" s="73">
        <v>0</v>
      </c>
      <c r="H20" s="73">
        <v>0</v>
      </c>
      <c r="I20" s="73">
        <v>0</v>
      </c>
      <c r="J20" s="82">
        <v>0</v>
      </c>
      <c r="K20" s="82">
        <v>0</v>
      </c>
      <c r="L20" s="82">
        <v>0</v>
      </c>
      <c r="M20" s="82">
        <v>2.65</v>
      </c>
      <c r="N20" s="82">
        <v>2.65</v>
      </c>
      <c r="O20" s="82">
        <v>2.65</v>
      </c>
      <c r="P20" s="82">
        <v>0</v>
      </c>
      <c r="Q20" s="82">
        <v>0</v>
      </c>
      <c r="R20" s="82">
        <v>0</v>
      </c>
      <c r="S20" s="82">
        <v>0</v>
      </c>
      <c r="T20" s="82">
        <v>0</v>
      </c>
      <c r="U20" s="82">
        <v>0</v>
      </c>
      <c r="V20" s="82">
        <v>0</v>
      </c>
      <c r="W20" s="82">
        <v>0</v>
      </c>
      <c r="X20" s="82">
        <v>0</v>
      </c>
      <c r="Y20" s="82">
        <v>0</v>
      </c>
      <c r="Z20" s="82">
        <v>0</v>
      </c>
      <c r="AA20" s="82">
        <v>0</v>
      </c>
      <c r="AB20" s="82">
        <v>0</v>
      </c>
      <c r="AC20" s="82">
        <v>0</v>
      </c>
      <c r="AD20" s="82"/>
    </row>
    <row r="21" spans="1:30" ht="61.5" customHeight="1">
      <c r="A21" s="27" t="s">
        <v>43</v>
      </c>
      <c r="B21" s="18">
        <v>8</v>
      </c>
      <c r="C21" s="18">
        <v>8</v>
      </c>
      <c r="D21" s="18">
        <v>8</v>
      </c>
      <c r="E21" s="18">
        <v>1.61</v>
      </c>
      <c r="F21" s="18">
        <v>1.61</v>
      </c>
      <c r="G21" s="74">
        <v>8</v>
      </c>
      <c r="H21" s="74">
        <v>8</v>
      </c>
      <c r="I21" s="74">
        <v>8</v>
      </c>
      <c r="J21" s="16">
        <v>8</v>
      </c>
      <c r="K21" s="16">
        <v>8</v>
      </c>
      <c r="L21" s="16">
        <v>8</v>
      </c>
      <c r="M21" s="16">
        <f>10*LOG10(M13/M14)-8</f>
        <v>7.0514997831990609</v>
      </c>
      <c r="N21" s="16">
        <f t="shared" ref="N21:O21" si="12">10*LOG10(N13/N14)-8</f>
        <v>7.0514997831990609</v>
      </c>
      <c r="O21" s="16">
        <f t="shared" si="12"/>
        <v>7.0514997831990609</v>
      </c>
      <c r="P21" s="16">
        <v>8</v>
      </c>
      <c r="Q21" s="16">
        <v>8</v>
      </c>
      <c r="R21" s="16">
        <v>8</v>
      </c>
      <c r="S21" s="16">
        <v>10</v>
      </c>
      <c r="T21" s="16">
        <v>10</v>
      </c>
      <c r="U21" s="16">
        <v>10</v>
      </c>
      <c r="V21" s="16">
        <v>15.05</v>
      </c>
      <c r="W21" s="16">
        <v>15.05</v>
      </c>
      <c r="X21" s="16">
        <v>15.05</v>
      </c>
      <c r="Y21" s="16">
        <v>8</v>
      </c>
      <c r="Z21" s="16">
        <v>8</v>
      </c>
      <c r="AA21" s="16">
        <v>8</v>
      </c>
      <c r="AB21" s="16">
        <v>12</v>
      </c>
      <c r="AC21" s="16">
        <v>12</v>
      </c>
      <c r="AD21" s="16"/>
    </row>
    <row r="22" spans="1:30">
      <c r="A22" s="7" t="s">
        <v>45</v>
      </c>
      <c r="B22" s="12">
        <v>0</v>
      </c>
      <c r="C22" s="12">
        <v>0</v>
      </c>
      <c r="D22" s="12">
        <v>0</v>
      </c>
      <c r="E22" s="12">
        <v>0</v>
      </c>
      <c r="F22" s="12">
        <v>0</v>
      </c>
      <c r="G22" s="71">
        <v>0</v>
      </c>
      <c r="H22" s="71">
        <v>0</v>
      </c>
      <c r="I22" s="71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2">
        <v>0</v>
      </c>
      <c r="Q22" s="12">
        <v>0</v>
      </c>
      <c r="R22" s="12">
        <v>0</v>
      </c>
      <c r="S22" s="8">
        <v>0</v>
      </c>
      <c r="T22" s="8">
        <v>0</v>
      </c>
      <c r="U22" s="8">
        <v>0</v>
      </c>
      <c r="V22" s="8">
        <v>0</v>
      </c>
      <c r="W22" s="8">
        <v>0</v>
      </c>
      <c r="X22" s="8">
        <v>0</v>
      </c>
      <c r="Y22" s="12">
        <v>0</v>
      </c>
      <c r="Z22" s="12">
        <v>0</v>
      </c>
      <c r="AA22" s="12">
        <v>0</v>
      </c>
      <c r="AB22" s="12">
        <v>0</v>
      </c>
      <c r="AC22" s="12">
        <v>0</v>
      </c>
      <c r="AD22" s="12"/>
    </row>
    <row r="23" spans="1:30">
      <c r="A23" s="7" t="s">
        <v>47</v>
      </c>
      <c r="B23" s="12">
        <v>0</v>
      </c>
      <c r="C23" s="12">
        <v>0</v>
      </c>
      <c r="D23" s="12">
        <v>0</v>
      </c>
      <c r="E23" s="12">
        <v>0</v>
      </c>
      <c r="F23" s="12">
        <v>0</v>
      </c>
      <c r="G23" s="71">
        <v>0</v>
      </c>
      <c r="H23" s="71">
        <v>0</v>
      </c>
      <c r="I23" s="71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2">
        <v>0</v>
      </c>
      <c r="Q23" s="12">
        <v>0</v>
      </c>
      <c r="R23" s="12">
        <v>0</v>
      </c>
      <c r="S23" s="8">
        <v>0</v>
      </c>
      <c r="T23" s="8">
        <v>0</v>
      </c>
      <c r="U23" s="8">
        <v>0</v>
      </c>
      <c r="V23" s="8">
        <v>0</v>
      </c>
      <c r="W23" s="8">
        <v>0</v>
      </c>
      <c r="X23" s="8">
        <v>0</v>
      </c>
      <c r="Y23" s="12">
        <v>0</v>
      </c>
      <c r="Z23" s="12">
        <v>0</v>
      </c>
      <c r="AA23" s="12">
        <v>0</v>
      </c>
      <c r="AB23" s="12">
        <v>0</v>
      </c>
      <c r="AC23" s="12">
        <v>0</v>
      </c>
      <c r="AD23" s="12"/>
    </row>
    <row r="24" spans="1:30" ht="27.6">
      <c r="A24" s="7" t="s">
        <v>48</v>
      </c>
      <c r="B24" s="12">
        <v>3</v>
      </c>
      <c r="C24" s="12">
        <v>3</v>
      </c>
      <c r="D24" s="12">
        <v>3</v>
      </c>
      <c r="E24" s="12">
        <v>3</v>
      </c>
      <c r="F24" s="12">
        <v>3</v>
      </c>
      <c r="G24" s="71">
        <v>3</v>
      </c>
      <c r="H24" s="71">
        <v>3</v>
      </c>
      <c r="I24" s="71">
        <v>3</v>
      </c>
      <c r="J24" s="12">
        <v>3</v>
      </c>
      <c r="K24" s="12">
        <v>3</v>
      </c>
      <c r="L24" s="12">
        <v>3</v>
      </c>
      <c r="M24" s="12">
        <v>3</v>
      </c>
      <c r="N24" s="12">
        <v>3</v>
      </c>
      <c r="O24" s="12">
        <v>3</v>
      </c>
      <c r="P24" s="12">
        <v>3</v>
      </c>
      <c r="Q24" s="12">
        <v>3</v>
      </c>
      <c r="R24" s="12">
        <v>3</v>
      </c>
      <c r="S24" s="8">
        <v>3</v>
      </c>
      <c r="T24" s="8">
        <v>3</v>
      </c>
      <c r="U24" s="8">
        <v>3</v>
      </c>
      <c r="V24" s="8">
        <v>3</v>
      </c>
      <c r="W24" s="8">
        <v>3</v>
      </c>
      <c r="X24" s="8">
        <v>3</v>
      </c>
      <c r="Y24" s="12">
        <v>3</v>
      </c>
      <c r="Z24" s="12">
        <v>3</v>
      </c>
      <c r="AA24" s="12">
        <v>3</v>
      </c>
      <c r="AB24" s="12">
        <v>3</v>
      </c>
      <c r="AC24" s="12">
        <v>3</v>
      </c>
      <c r="AD24" s="12"/>
    </row>
    <row r="25" spans="1:30">
      <c r="A25" s="7" t="s">
        <v>49</v>
      </c>
      <c r="B25" s="9" t="s">
        <v>16</v>
      </c>
      <c r="C25" s="9" t="s">
        <v>16</v>
      </c>
      <c r="D25" s="9" t="s">
        <v>16</v>
      </c>
      <c r="E25" s="9" t="s">
        <v>16</v>
      </c>
      <c r="F25" s="9" t="s">
        <v>16</v>
      </c>
      <c r="G25" s="69" t="s">
        <v>16</v>
      </c>
      <c r="H25" s="69" t="s">
        <v>16</v>
      </c>
      <c r="I25" s="69" t="s">
        <v>16</v>
      </c>
      <c r="J25" s="69" t="s">
        <v>16</v>
      </c>
      <c r="K25" s="69" t="s">
        <v>16</v>
      </c>
      <c r="L25" s="69" t="s">
        <v>16</v>
      </c>
      <c r="M25" s="9" t="s">
        <v>16</v>
      </c>
      <c r="N25" s="9" t="s">
        <v>16</v>
      </c>
      <c r="O25" s="9" t="s">
        <v>16</v>
      </c>
      <c r="P25" s="9" t="s">
        <v>16</v>
      </c>
      <c r="Q25" s="9" t="s">
        <v>16</v>
      </c>
      <c r="R25" s="9" t="s">
        <v>16</v>
      </c>
      <c r="S25" s="9" t="s">
        <v>16</v>
      </c>
      <c r="T25" s="9" t="s">
        <v>16</v>
      </c>
      <c r="U25" s="9" t="s">
        <v>16</v>
      </c>
      <c r="V25" s="9" t="s">
        <v>16</v>
      </c>
      <c r="W25" s="9" t="s">
        <v>16</v>
      </c>
      <c r="X25" s="9" t="s">
        <v>16</v>
      </c>
      <c r="Y25" s="9" t="s">
        <v>16</v>
      </c>
      <c r="Z25" s="9" t="s">
        <v>16</v>
      </c>
      <c r="AA25" s="9" t="s">
        <v>16</v>
      </c>
      <c r="AB25" s="9" t="s">
        <v>16</v>
      </c>
      <c r="AC25" s="9" t="s">
        <v>16</v>
      </c>
      <c r="AD25" s="9"/>
    </row>
    <row r="26" spans="1:30">
      <c r="A26" s="7" t="s">
        <v>51</v>
      </c>
      <c r="B26" s="12">
        <f t="shared" ref="B26:I26" si="13">B17+B18+B21-B23-B24</f>
        <v>52.354837468149121</v>
      </c>
      <c r="C26" s="12">
        <f t="shared" si="13"/>
        <v>52.354837468149121</v>
      </c>
      <c r="D26" s="12">
        <f t="shared" si="13"/>
        <v>52.354837468149121</v>
      </c>
      <c r="E26" s="12">
        <f t="shared" si="13"/>
        <v>41.765450102066119</v>
      </c>
      <c r="F26" s="12">
        <f t="shared" si="13"/>
        <v>41.765450102066119</v>
      </c>
      <c r="G26" s="71">
        <f t="shared" si="13"/>
        <v>51.105450102066122</v>
      </c>
      <c r="H26" s="71">
        <f t="shared" si="13"/>
        <v>51.105450102066122</v>
      </c>
      <c r="I26" s="71">
        <f t="shared" si="13"/>
        <v>51.105450102066122</v>
      </c>
      <c r="J26" s="12">
        <f t="shared" ref="J26:O26" si="14">J17+J18+J21-J23-J24</f>
        <v>52.354837468149121</v>
      </c>
      <c r="K26" s="12">
        <f t="shared" si="14"/>
        <v>52.354837468149121</v>
      </c>
      <c r="L26" s="12">
        <f t="shared" si="14"/>
        <v>52.354837468149121</v>
      </c>
      <c r="M26" s="12">
        <f t="shared" si="14"/>
        <v>48.756337251348185</v>
      </c>
      <c r="N26" s="12">
        <f t="shared" si="14"/>
        <v>48.756337251348185</v>
      </c>
      <c r="O26" s="12">
        <f t="shared" si="14"/>
        <v>48.756337251348185</v>
      </c>
      <c r="P26" s="12">
        <f t="shared" ref="P26:U26" si="15">P17+P18+P21-P23-P24</f>
        <v>51.105450102066122</v>
      </c>
      <c r="Q26" s="12">
        <f t="shared" si="15"/>
        <v>51.105450102066122</v>
      </c>
      <c r="R26" s="12">
        <f t="shared" si="15"/>
        <v>51.105450102066122</v>
      </c>
      <c r="S26" s="8">
        <f t="shared" si="15"/>
        <v>53.105450102066122</v>
      </c>
      <c r="T26" s="8">
        <f t="shared" si="15"/>
        <v>53.105450102066122</v>
      </c>
      <c r="U26" s="8">
        <f t="shared" si="15"/>
        <v>53.105450102066122</v>
      </c>
      <c r="V26" s="8">
        <f t="shared" ref="V26:AA26" si="16">V17+V18+V21-V23-V24</f>
        <v>58.155450102066126</v>
      </c>
      <c r="W26" s="8">
        <f t="shared" si="16"/>
        <v>58.155450102066126</v>
      </c>
      <c r="X26" s="8">
        <f t="shared" si="16"/>
        <v>58.155450102066126</v>
      </c>
      <c r="Y26" s="12">
        <f t="shared" si="16"/>
        <v>51.105450102066122</v>
      </c>
      <c r="Z26" s="12">
        <f t="shared" si="16"/>
        <v>51.105450102066122</v>
      </c>
      <c r="AA26" s="12">
        <f t="shared" si="16"/>
        <v>51.105450102066122</v>
      </c>
      <c r="AB26" s="12">
        <f>AB17+AB18+AB21-AB23-AB24</f>
        <v>56.354837468149121</v>
      </c>
      <c r="AC26" s="12">
        <f>AC17+AC18+AC21-AC23-AC24</f>
        <v>56.354837468149121</v>
      </c>
      <c r="AD26" s="12"/>
    </row>
    <row r="27" spans="1:30">
      <c r="A27" s="4" t="s">
        <v>52</v>
      </c>
      <c r="B27" s="13"/>
      <c r="C27" s="13"/>
      <c r="D27" s="13"/>
      <c r="E27" s="13"/>
      <c r="F27" s="13"/>
      <c r="G27" s="72"/>
      <c r="H27" s="72"/>
      <c r="I27" s="72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</row>
    <row r="28" spans="1:30">
      <c r="A28" s="7" t="s">
        <v>53</v>
      </c>
      <c r="B28" s="12">
        <v>4</v>
      </c>
      <c r="C28" s="12">
        <v>2</v>
      </c>
      <c r="D28" s="12">
        <v>1</v>
      </c>
      <c r="E28" s="12">
        <v>4</v>
      </c>
      <c r="F28" s="12">
        <v>1</v>
      </c>
      <c r="G28" s="71">
        <v>4</v>
      </c>
      <c r="H28" s="71">
        <v>2</v>
      </c>
      <c r="I28" s="71">
        <v>1</v>
      </c>
      <c r="J28" s="12">
        <v>4</v>
      </c>
      <c r="K28" s="12">
        <v>2</v>
      </c>
      <c r="L28" s="12">
        <v>1</v>
      </c>
      <c r="M28" s="12">
        <v>4</v>
      </c>
      <c r="N28" s="12">
        <v>2</v>
      </c>
      <c r="O28" s="12">
        <v>1</v>
      </c>
      <c r="P28" s="12">
        <v>4</v>
      </c>
      <c r="Q28" s="12">
        <v>2</v>
      </c>
      <c r="R28" s="12">
        <v>1</v>
      </c>
      <c r="S28" s="8">
        <v>4</v>
      </c>
      <c r="T28" s="8">
        <v>2</v>
      </c>
      <c r="U28" s="8">
        <v>1</v>
      </c>
      <c r="V28" s="8">
        <v>4</v>
      </c>
      <c r="W28" s="8">
        <v>2</v>
      </c>
      <c r="X28" s="8">
        <v>1</v>
      </c>
      <c r="Y28" s="12">
        <v>4</v>
      </c>
      <c r="Z28" s="12">
        <v>2</v>
      </c>
      <c r="AA28" s="12">
        <v>1</v>
      </c>
      <c r="AB28" s="12">
        <v>4</v>
      </c>
      <c r="AC28" s="12">
        <v>2</v>
      </c>
      <c r="AD28" s="12"/>
    </row>
    <row r="29" spans="1:30">
      <c r="A29" s="7" t="s">
        <v>54</v>
      </c>
      <c r="B29" s="12">
        <v>4</v>
      </c>
      <c r="C29" s="12">
        <v>2</v>
      </c>
      <c r="D29" s="12">
        <v>1</v>
      </c>
      <c r="E29" s="12">
        <v>4</v>
      </c>
      <c r="F29" s="12">
        <v>1</v>
      </c>
      <c r="G29" s="71">
        <v>4</v>
      </c>
      <c r="H29" s="71">
        <v>2</v>
      </c>
      <c r="I29" s="71">
        <v>1</v>
      </c>
      <c r="J29" s="12">
        <v>4</v>
      </c>
      <c r="K29" s="12">
        <v>2</v>
      </c>
      <c r="L29" s="12">
        <v>1</v>
      </c>
      <c r="M29" s="12">
        <v>4</v>
      </c>
      <c r="N29" s="12">
        <v>2</v>
      </c>
      <c r="O29" s="12">
        <v>1</v>
      </c>
      <c r="P29" s="12">
        <v>4</v>
      </c>
      <c r="Q29" s="12">
        <v>2</v>
      </c>
      <c r="R29" s="12">
        <v>1</v>
      </c>
      <c r="S29" s="8">
        <v>4</v>
      </c>
      <c r="T29" s="8">
        <v>2</v>
      </c>
      <c r="U29" s="8">
        <v>1</v>
      </c>
      <c r="V29" s="8">
        <v>4</v>
      </c>
      <c r="W29" s="8">
        <v>2</v>
      </c>
      <c r="X29" s="8">
        <v>1</v>
      </c>
      <c r="Y29" s="12">
        <v>4</v>
      </c>
      <c r="Z29" s="12">
        <v>2</v>
      </c>
      <c r="AA29" s="12">
        <v>1</v>
      </c>
      <c r="AB29" s="12">
        <v>4</v>
      </c>
      <c r="AC29" s="12">
        <v>2</v>
      </c>
      <c r="AD29" s="12"/>
    </row>
    <row r="30" spans="1:30" ht="41.4">
      <c r="A30" s="7" t="s">
        <v>56</v>
      </c>
      <c r="B30" s="12">
        <f t="shared" ref="B30:I30" si="17">B31+10*LOG10(B28/B29)-B32</f>
        <v>0</v>
      </c>
      <c r="C30" s="12">
        <f t="shared" si="17"/>
        <v>-3</v>
      </c>
      <c r="D30" s="12">
        <f t="shared" si="17"/>
        <v>-3</v>
      </c>
      <c r="E30" s="12">
        <f t="shared" si="17"/>
        <v>0</v>
      </c>
      <c r="F30" s="12">
        <f t="shared" si="17"/>
        <v>-3</v>
      </c>
      <c r="G30" s="71">
        <f t="shared" si="17"/>
        <v>0</v>
      </c>
      <c r="H30" s="71">
        <f t="shared" si="17"/>
        <v>-3</v>
      </c>
      <c r="I30" s="71">
        <f t="shared" si="17"/>
        <v>-3</v>
      </c>
      <c r="J30" s="12">
        <f t="shared" ref="J30:O30" si="18">J31+10*LOG10(J28/J29)-J32</f>
        <v>0</v>
      </c>
      <c r="K30" s="12">
        <f t="shared" si="18"/>
        <v>-3</v>
      </c>
      <c r="L30" s="12">
        <f t="shared" si="18"/>
        <v>-3</v>
      </c>
      <c r="M30" s="12">
        <f t="shared" si="18"/>
        <v>0</v>
      </c>
      <c r="N30" s="12">
        <f t="shared" si="18"/>
        <v>-3</v>
      </c>
      <c r="O30" s="12">
        <f t="shared" si="18"/>
        <v>-3</v>
      </c>
      <c r="P30" s="12">
        <f t="shared" ref="P30:U30" si="19">P31+10*LOG10(P28/P29)-P32</f>
        <v>0</v>
      </c>
      <c r="Q30" s="12">
        <f t="shared" si="19"/>
        <v>-3</v>
      </c>
      <c r="R30" s="12">
        <f t="shared" si="19"/>
        <v>-3</v>
      </c>
      <c r="S30" s="8">
        <f t="shared" si="19"/>
        <v>0</v>
      </c>
      <c r="T30" s="8">
        <f t="shared" si="19"/>
        <v>-3</v>
      </c>
      <c r="U30" s="8">
        <f t="shared" si="19"/>
        <v>-3</v>
      </c>
      <c r="V30" s="8">
        <f t="shared" ref="V30:AA30" si="20">V31+10*LOG10(V28/V29)-V32</f>
        <v>0</v>
      </c>
      <c r="W30" s="8">
        <f t="shared" si="20"/>
        <v>-3</v>
      </c>
      <c r="X30" s="8">
        <f t="shared" si="20"/>
        <v>-3</v>
      </c>
      <c r="Y30" s="12">
        <f t="shared" si="20"/>
        <v>0</v>
      </c>
      <c r="Z30" s="12">
        <f t="shared" si="20"/>
        <v>-3</v>
      </c>
      <c r="AA30" s="12">
        <f t="shared" si="20"/>
        <v>-3</v>
      </c>
      <c r="AB30" s="12">
        <f>AB31+10*LOG10(AB28/AB29)-AB32</f>
        <v>0</v>
      </c>
      <c r="AC30" s="12">
        <f>AC31+10*LOG10(AC28/AC29)-AC32</f>
        <v>-3</v>
      </c>
      <c r="AD30" s="12"/>
    </row>
    <row r="31" spans="1:30">
      <c r="A31" s="7" t="s">
        <v>57</v>
      </c>
      <c r="B31" s="12">
        <v>0</v>
      </c>
      <c r="C31" s="12">
        <v>-3</v>
      </c>
      <c r="D31" s="12">
        <v>-3</v>
      </c>
      <c r="E31" s="12">
        <v>0</v>
      </c>
      <c r="F31" s="12">
        <v>-3</v>
      </c>
      <c r="G31" s="71">
        <v>0</v>
      </c>
      <c r="H31" s="71">
        <v>-3</v>
      </c>
      <c r="I31" s="71">
        <v>-3</v>
      </c>
      <c r="J31" s="12">
        <v>0</v>
      </c>
      <c r="K31" s="12">
        <v>-3</v>
      </c>
      <c r="L31" s="12">
        <v>-3</v>
      </c>
      <c r="M31" s="12">
        <v>0</v>
      </c>
      <c r="N31" s="12">
        <v>-3</v>
      </c>
      <c r="O31" s="12">
        <v>-3</v>
      </c>
      <c r="P31" s="12">
        <v>0</v>
      </c>
      <c r="Q31" s="12">
        <v>-3</v>
      </c>
      <c r="R31" s="12">
        <v>-3</v>
      </c>
      <c r="S31" s="8">
        <v>0</v>
      </c>
      <c r="T31" s="8">
        <v>-3</v>
      </c>
      <c r="U31" s="8">
        <v>-3</v>
      </c>
      <c r="V31" s="8">
        <v>0</v>
      </c>
      <c r="W31" s="8">
        <v>-3</v>
      </c>
      <c r="X31" s="8">
        <v>-3</v>
      </c>
      <c r="Y31" s="12">
        <v>0</v>
      </c>
      <c r="Z31" s="12">
        <v>-3</v>
      </c>
      <c r="AA31" s="12">
        <v>-3</v>
      </c>
      <c r="AB31" s="12">
        <v>0</v>
      </c>
      <c r="AC31" s="12">
        <v>-3</v>
      </c>
      <c r="AD31" s="12"/>
    </row>
    <row r="32" spans="1:30" ht="41.4">
      <c r="A32" s="14" t="s">
        <v>58</v>
      </c>
      <c r="B32" s="12">
        <v>0</v>
      </c>
      <c r="C32" s="12">
        <v>0</v>
      </c>
      <c r="D32" s="12">
        <v>0</v>
      </c>
      <c r="E32" s="12">
        <v>0</v>
      </c>
      <c r="F32" s="12">
        <v>0</v>
      </c>
      <c r="G32" s="71">
        <v>0</v>
      </c>
      <c r="H32" s="71">
        <v>0</v>
      </c>
      <c r="I32" s="71">
        <v>0</v>
      </c>
      <c r="J32" s="12">
        <v>0</v>
      </c>
      <c r="K32" s="12">
        <v>0</v>
      </c>
      <c r="L32" s="12">
        <v>0</v>
      </c>
      <c r="M32" s="12">
        <v>0</v>
      </c>
      <c r="N32" s="12">
        <v>0</v>
      </c>
      <c r="O32" s="12">
        <v>0</v>
      </c>
      <c r="P32" s="12">
        <v>0</v>
      </c>
      <c r="Q32" s="12">
        <v>0</v>
      </c>
      <c r="R32" s="12">
        <v>0</v>
      </c>
      <c r="S32" s="8">
        <v>0</v>
      </c>
      <c r="T32" s="8">
        <v>0</v>
      </c>
      <c r="U32" s="8">
        <v>0</v>
      </c>
      <c r="V32" s="8">
        <v>0</v>
      </c>
      <c r="W32" s="8">
        <v>0</v>
      </c>
      <c r="X32" s="8">
        <v>0</v>
      </c>
      <c r="Y32" s="12">
        <v>0</v>
      </c>
      <c r="Z32" s="12">
        <v>0</v>
      </c>
      <c r="AA32" s="12">
        <v>0</v>
      </c>
      <c r="AB32" s="12">
        <v>0</v>
      </c>
      <c r="AC32" s="12">
        <v>0</v>
      </c>
      <c r="AD32" s="12"/>
    </row>
    <row r="33" spans="1:30" ht="27.6">
      <c r="A33" s="20" t="s">
        <v>105</v>
      </c>
      <c r="B33" s="12">
        <v>0</v>
      </c>
      <c r="C33" s="12">
        <v>0</v>
      </c>
      <c r="D33" s="12">
        <v>0</v>
      </c>
      <c r="E33" s="12">
        <v>0</v>
      </c>
      <c r="F33" s="12">
        <v>0</v>
      </c>
      <c r="G33" s="71">
        <v>0</v>
      </c>
      <c r="H33" s="71">
        <v>0</v>
      </c>
      <c r="I33" s="71">
        <v>0</v>
      </c>
      <c r="J33" s="12">
        <v>0</v>
      </c>
      <c r="K33" s="12">
        <v>0</v>
      </c>
      <c r="L33" s="12">
        <v>0</v>
      </c>
      <c r="M33" s="12">
        <v>0</v>
      </c>
      <c r="N33" s="12">
        <v>0</v>
      </c>
      <c r="O33" s="12">
        <v>0</v>
      </c>
      <c r="P33" s="12">
        <v>0</v>
      </c>
      <c r="Q33" s="12">
        <v>0</v>
      </c>
      <c r="R33" s="12">
        <v>0</v>
      </c>
      <c r="S33" s="8">
        <v>0</v>
      </c>
      <c r="T33" s="8">
        <v>0</v>
      </c>
      <c r="U33" s="8">
        <v>0</v>
      </c>
      <c r="V33" s="8">
        <v>0</v>
      </c>
      <c r="W33" s="8">
        <v>0</v>
      </c>
      <c r="X33" s="8">
        <v>0</v>
      </c>
      <c r="Y33" s="12">
        <v>0</v>
      </c>
      <c r="Z33" s="12">
        <v>0</v>
      </c>
      <c r="AA33" s="12">
        <v>0</v>
      </c>
      <c r="AB33" s="12">
        <v>0</v>
      </c>
      <c r="AC33" s="12">
        <v>0</v>
      </c>
      <c r="AD33" s="12"/>
    </row>
    <row r="34" spans="1:30" ht="27.6">
      <c r="A34" s="7" t="s">
        <v>60</v>
      </c>
      <c r="B34" s="12">
        <v>1</v>
      </c>
      <c r="C34" s="12">
        <v>1</v>
      </c>
      <c r="D34" s="12">
        <v>1</v>
      </c>
      <c r="E34" s="12">
        <v>1</v>
      </c>
      <c r="F34" s="12">
        <v>1</v>
      </c>
      <c r="G34" s="71">
        <v>1</v>
      </c>
      <c r="H34" s="71">
        <v>1</v>
      </c>
      <c r="I34" s="71">
        <v>1</v>
      </c>
      <c r="J34" s="12">
        <v>1</v>
      </c>
      <c r="K34" s="12">
        <v>1</v>
      </c>
      <c r="L34" s="12">
        <v>1</v>
      </c>
      <c r="M34" s="12">
        <v>1</v>
      </c>
      <c r="N34" s="12">
        <v>1</v>
      </c>
      <c r="O34" s="12">
        <v>1</v>
      </c>
      <c r="P34" s="12">
        <v>1</v>
      </c>
      <c r="Q34" s="12">
        <v>1</v>
      </c>
      <c r="R34" s="12">
        <v>1</v>
      </c>
      <c r="S34" s="8">
        <v>1</v>
      </c>
      <c r="T34" s="8">
        <v>1</v>
      </c>
      <c r="U34" s="8">
        <v>1</v>
      </c>
      <c r="V34" s="8">
        <v>1</v>
      </c>
      <c r="W34" s="8">
        <v>1</v>
      </c>
      <c r="X34" s="8">
        <v>1</v>
      </c>
      <c r="Y34" s="12">
        <v>1</v>
      </c>
      <c r="Z34" s="12">
        <v>1</v>
      </c>
      <c r="AA34" s="12">
        <v>1</v>
      </c>
      <c r="AB34" s="12">
        <v>1</v>
      </c>
      <c r="AC34" s="12">
        <v>1</v>
      </c>
      <c r="AD34" s="12"/>
    </row>
    <row r="35" spans="1:30">
      <c r="A35" s="7" t="s">
        <v>61</v>
      </c>
      <c r="B35" s="8">
        <v>7</v>
      </c>
      <c r="C35" s="8">
        <v>7</v>
      </c>
      <c r="D35" s="8">
        <v>7</v>
      </c>
      <c r="E35" s="8">
        <v>7</v>
      </c>
      <c r="F35" s="8">
        <v>7</v>
      </c>
      <c r="G35" s="68">
        <v>7</v>
      </c>
      <c r="H35" s="68">
        <v>7</v>
      </c>
      <c r="I35" s="68">
        <v>7</v>
      </c>
      <c r="J35" s="8">
        <v>7</v>
      </c>
      <c r="K35" s="8">
        <v>7</v>
      </c>
      <c r="L35" s="8">
        <v>7</v>
      </c>
      <c r="M35" s="8">
        <v>7</v>
      </c>
      <c r="N35" s="8">
        <v>7</v>
      </c>
      <c r="O35" s="8">
        <v>7</v>
      </c>
      <c r="P35" s="8">
        <v>7</v>
      </c>
      <c r="Q35" s="8">
        <v>7</v>
      </c>
      <c r="R35" s="8">
        <v>7</v>
      </c>
      <c r="S35" s="8">
        <v>7</v>
      </c>
      <c r="T35" s="8">
        <v>7</v>
      </c>
      <c r="U35" s="8">
        <v>7</v>
      </c>
      <c r="V35" s="8">
        <v>7</v>
      </c>
      <c r="W35" s="8">
        <v>7</v>
      </c>
      <c r="X35" s="8">
        <v>7</v>
      </c>
      <c r="Y35" s="8">
        <v>7</v>
      </c>
      <c r="Z35" s="8">
        <v>7</v>
      </c>
      <c r="AA35" s="8">
        <v>7</v>
      </c>
      <c r="AB35" s="8">
        <v>7</v>
      </c>
      <c r="AC35" s="8">
        <v>7</v>
      </c>
      <c r="AD35" s="8"/>
    </row>
    <row r="36" spans="1:30">
      <c r="A36" s="7" t="s">
        <v>62</v>
      </c>
      <c r="B36" s="8">
        <v>-174</v>
      </c>
      <c r="C36" s="8">
        <v>-174</v>
      </c>
      <c r="D36" s="8">
        <v>-174</v>
      </c>
      <c r="E36" s="8">
        <v>-174</v>
      </c>
      <c r="F36" s="8">
        <v>-174</v>
      </c>
      <c r="G36" s="68">
        <v>-174</v>
      </c>
      <c r="H36" s="68">
        <v>-174</v>
      </c>
      <c r="I36" s="68">
        <v>-174</v>
      </c>
      <c r="J36" s="8">
        <v>-174</v>
      </c>
      <c r="K36" s="8">
        <v>-174</v>
      </c>
      <c r="L36" s="8">
        <v>-174</v>
      </c>
      <c r="M36" s="8">
        <v>-174</v>
      </c>
      <c r="N36" s="8">
        <v>-174</v>
      </c>
      <c r="O36" s="8">
        <v>-174</v>
      </c>
      <c r="P36" s="8">
        <v>-174</v>
      </c>
      <c r="Q36" s="8">
        <v>-174</v>
      </c>
      <c r="R36" s="8">
        <v>-174</v>
      </c>
      <c r="S36" s="8">
        <v>-174</v>
      </c>
      <c r="T36" s="8">
        <v>-174</v>
      </c>
      <c r="U36" s="8">
        <v>-174</v>
      </c>
      <c r="V36" s="8">
        <v>-174</v>
      </c>
      <c r="W36" s="8">
        <v>-174</v>
      </c>
      <c r="X36" s="8">
        <v>-174</v>
      </c>
      <c r="Y36" s="8">
        <v>-174</v>
      </c>
      <c r="Z36" s="8">
        <v>-174</v>
      </c>
      <c r="AA36" s="8">
        <v>-174</v>
      </c>
      <c r="AB36" s="8">
        <v>-174</v>
      </c>
      <c r="AC36" s="8">
        <v>-174</v>
      </c>
      <c r="AD36" s="8"/>
    </row>
    <row r="37" spans="1:30">
      <c r="A37" s="14" t="s">
        <v>63</v>
      </c>
      <c r="B37" s="12" t="s">
        <v>16</v>
      </c>
      <c r="C37" s="12" t="s">
        <v>16</v>
      </c>
      <c r="D37" s="12" t="s">
        <v>16</v>
      </c>
      <c r="E37" s="12" t="s">
        <v>16</v>
      </c>
      <c r="F37" s="12" t="s">
        <v>16</v>
      </c>
      <c r="G37" s="71" t="s">
        <v>16</v>
      </c>
      <c r="H37" s="71" t="s">
        <v>16</v>
      </c>
      <c r="I37" s="71" t="s">
        <v>16</v>
      </c>
      <c r="J37" s="12" t="s">
        <v>16</v>
      </c>
      <c r="K37" s="12" t="s">
        <v>16</v>
      </c>
      <c r="L37" s="12" t="s">
        <v>16</v>
      </c>
      <c r="M37" s="12" t="s">
        <v>16</v>
      </c>
      <c r="N37" s="12" t="s">
        <v>16</v>
      </c>
      <c r="O37" s="12" t="s">
        <v>16</v>
      </c>
      <c r="P37" s="12" t="s">
        <v>16</v>
      </c>
      <c r="Q37" s="12" t="s">
        <v>16</v>
      </c>
      <c r="R37" s="12" t="s">
        <v>16</v>
      </c>
      <c r="S37" s="8" t="s">
        <v>16</v>
      </c>
      <c r="T37" s="8" t="s">
        <v>16</v>
      </c>
      <c r="U37" s="8" t="s">
        <v>16</v>
      </c>
      <c r="V37" s="8" t="s">
        <v>16</v>
      </c>
      <c r="W37" s="8" t="s">
        <v>16</v>
      </c>
      <c r="X37" s="8" t="s">
        <v>16</v>
      </c>
      <c r="Y37" s="12" t="s">
        <v>16</v>
      </c>
      <c r="Z37" s="12" t="s">
        <v>16</v>
      </c>
      <c r="AA37" s="12" t="s">
        <v>16</v>
      </c>
      <c r="AB37" s="12" t="s">
        <v>16</v>
      </c>
      <c r="AC37" s="12" t="s">
        <v>16</v>
      </c>
      <c r="AD37" s="12"/>
    </row>
    <row r="38" spans="1:30">
      <c r="A38" s="15" t="s">
        <v>65</v>
      </c>
      <c r="B38" s="16">
        <v>-999</v>
      </c>
      <c r="C38" s="16">
        <v>-999</v>
      </c>
      <c r="D38" s="16">
        <v>-999</v>
      </c>
      <c r="E38" s="16">
        <v>-999</v>
      </c>
      <c r="F38" s="16">
        <v>-999</v>
      </c>
      <c r="G38" s="73">
        <v>-999</v>
      </c>
      <c r="H38" s="73">
        <v>-999</v>
      </c>
      <c r="I38" s="73">
        <v>-999</v>
      </c>
      <c r="J38" s="82">
        <v>-999</v>
      </c>
      <c r="K38" s="82">
        <v>-999</v>
      </c>
      <c r="L38" s="82">
        <v>-999</v>
      </c>
      <c r="M38" s="82">
        <v>-169.3</v>
      </c>
      <c r="N38" s="82">
        <v>-169.3</v>
      </c>
      <c r="O38" s="82">
        <v>-169.3</v>
      </c>
      <c r="P38" s="82">
        <v>-999</v>
      </c>
      <c r="Q38" s="82">
        <v>-999</v>
      </c>
      <c r="R38" s="82">
        <v>-999</v>
      </c>
      <c r="S38" s="82">
        <v>-999</v>
      </c>
      <c r="T38" s="82">
        <v>-999</v>
      </c>
      <c r="U38" s="82">
        <v>-999</v>
      </c>
      <c r="V38" s="82">
        <v>-169.3</v>
      </c>
      <c r="W38" s="82">
        <v>-169.3</v>
      </c>
      <c r="X38" s="82">
        <v>-169.3</v>
      </c>
      <c r="Y38" s="82">
        <v>-999</v>
      </c>
      <c r="Z38" s="82">
        <v>-999</v>
      </c>
      <c r="AA38" s="82">
        <v>-999</v>
      </c>
      <c r="AB38" s="82">
        <v>-169.3</v>
      </c>
      <c r="AC38" s="82">
        <v>-169.3</v>
      </c>
      <c r="AD38" s="82"/>
    </row>
    <row r="39" spans="1:30" ht="27.6">
      <c r="A39" s="7" t="s">
        <v>106</v>
      </c>
      <c r="B39" s="9" t="s">
        <v>16</v>
      </c>
      <c r="C39" s="9" t="s">
        <v>16</v>
      </c>
      <c r="D39" s="9" t="s">
        <v>16</v>
      </c>
      <c r="E39" s="9" t="s">
        <v>16</v>
      </c>
      <c r="F39" s="9" t="s">
        <v>16</v>
      </c>
      <c r="G39" s="69" t="s">
        <v>16</v>
      </c>
      <c r="H39" s="69" t="s">
        <v>16</v>
      </c>
      <c r="I39" s="69" t="s">
        <v>16</v>
      </c>
      <c r="J39" s="69" t="s">
        <v>16</v>
      </c>
      <c r="K39" s="69" t="s">
        <v>16</v>
      </c>
      <c r="L39" s="69" t="s">
        <v>16</v>
      </c>
      <c r="M39" s="9" t="s">
        <v>16</v>
      </c>
      <c r="N39" s="9" t="s">
        <v>16</v>
      </c>
      <c r="O39" s="9" t="s">
        <v>16</v>
      </c>
      <c r="P39" s="9" t="s">
        <v>16</v>
      </c>
      <c r="Q39" s="9" t="s">
        <v>16</v>
      </c>
      <c r="R39" s="9" t="s">
        <v>16</v>
      </c>
      <c r="S39" s="9" t="s">
        <v>16</v>
      </c>
      <c r="T39" s="9" t="s">
        <v>16</v>
      </c>
      <c r="U39" s="9" t="s">
        <v>16</v>
      </c>
      <c r="V39" s="9" t="s">
        <v>16</v>
      </c>
      <c r="W39" s="9" t="s">
        <v>16</v>
      </c>
      <c r="X39" s="9" t="s">
        <v>16</v>
      </c>
      <c r="Y39" s="9" t="s">
        <v>16</v>
      </c>
      <c r="Z39" s="9" t="s">
        <v>16</v>
      </c>
      <c r="AA39" s="9" t="s">
        <v>16</v>
      </c>
      <c r="AB39" s="9" t="s">
        <v>16</v>
      </c>
      <c r="AC39" s="9" t="s">
        <v>16</v>
      </c>
      <c r="AD39" s="9"/>
    </row>
    <row r="40" spans="1:30" ht="27.6">
      <c r="A40" s="7" t="s">
        <v>107</v>
      </c>
      <c r="B40" s="12">
        <f t="shared" ref="B40:I40" si="21">10*LOG10(10^((B35+B36)/10)+10^(B38/10))</f>
        <v>-167.00000000000003</v>
      </c>
      <c r="C40" s="12">
        <f t="shared" si="21"/>
        <v>-167.00000000000003</v>
      </c>
      <c r="D40" s="12">
        <f t="shared" si="21"/>
        <v>-167.00000000000003</v>
      </c>
      <c r="E40" s="12">
        <f t="shared" si="21"/>
        <v>-167.00000000000003</v>
      </c>
      <c r="F40" s="12">
        <f t="shared" si="21"/>
        <v>-167.00000000000003</v>
      </c>
      <c r="G40" s="71">
        <f t="shared" si="21"/>
        <v>-167.00000000000003</v>
      </c>
      <c r="H40" s="71">
        <f t="shared" si="21"/>
        <v>-167.00000000000003</v>
      </c>
      <c r="I40" s="71">
        <f t="shared" si="21"/>
        <v>-167.00000000000003</v>
      </c>
      <c r="J40" s="12">
        <f t="shared" ref="J40:O40" si="22">10*LOG10(10^((J35+J36)/10)+10^(J38/10))</f>
        <v>-167.00000000000003</v>
      </c>
      <c r="K40" s="12">
        <f t="shared" si="22"/>
        <v>-167.00000000000003</v>
      </c>
      <c r="L40" s="12">
        <f t="shared" si="22"/>
        <v>-167.00000000000003</v>
      </c>
      <c r="M40" s="12">
        <f t="shared" si="22"/>
        <v>-164.98918835931039</v>
      </c>
      <c r="N40" s="12">
        <f t="shared" si="22"/>
        <v>-164.98918835931039</v>
      </c>
      <c r="O40" s="12">
        <f t="shared" si="22"/>
        <v>-164.98918835931039</v>
      </c>
      <c r="P40" s="12">
        <f t="shared" ref="P40:U40" si="23">10*LOG10(10^((P35+P36)/10)+10^(P38/10))</f>
        <v>-167.00000000000003</v>
      </c>
      <c r="Q40" s="12">
        <f t="shared" si="23"/>
        <v>-167.00000000000003</v>
      </c>
      <c r="R40" s="12">
        <f t="shared" si="23"/>
        <v>-167.00000000000003</v>
      </c>
      <c r="S40" s="8">
        <f t="shared" si="23"/>
        <v>-167.00000000000003</v>
      </c>
      <c r="T40" s="8">
        <f t="shared" si="23"/>
        <v>-167.00000000000003</v>
      </c>
      <c r="U40" s="8">
        <f t="shared" si="23"/>
        <v>-167.00000000000003</v>
      </c>
      <c r="V40" s="8">
        <f t="shared" ref="V40:AA40" si="24">10*LOG10(10^((V35+V36)/10)+10^(V38/10))</f>
        <v>-164.98918835931039</v>
      </c>
      <c r="W40" s="8">
        <f t="shared" si="24"/>
        <v>-164.98918835931039</v>
      </c>
      <c r="X40" s="8">
        <f t="shared" si="24"/>
        <v>-164.98918835931039</v>
      </c>
      <c r="Y40" s="12">
        <f t="shared" si="24"/>
        <v>-167.00000000000003</v>
      </c>
      <c r="Z40" s="12">
        <f t="shared" si="24"/>
        <v>-167.00000000000003</v>
      </c>
      <c r="AA40" s="12">
        <f t="shared" si="24"/>
        <v>-167.00000000000003</v>
      </c>
      <c r="AB40" s="12">
        <f>10*LOG10(10^((AB35+AB36)/10)+10^(AB38/10))</f>
        <v>-164.98918835931039</v>
      </c>
      <c r="AC40" s="12">
        <f>10*LOG10(10^((AC35+AC36)/10)+10^(AC38/10))</f>
        <v>-164.98918835931039</v>
      </c>
      <c r="AD40" s="12"/>
    </row>
    <row r="41" spans="1:30">
      <c r="A41" s="20" t="s">
        <v>68</v>
      </c>
      <c r="B41" s="12" t="s">
        <v>16</v>
      </c>
      <c r="C41" s="12" t="s">
        <v>16</v>
      </c>
      <c r="D41" s="12" t="s">
        <v>16</v>
      </c>
      <c r="E41" s="12" t="s">
        <v>16</v>
      </c>
      <c r="F41" s="12" t="s">
        <v>16</v>
      </c>
      <c r="G41" s="71" t="s">
        <v>16</v>
      </c>
      <c r="H41" s="71" t="s">
        <v>16</v>
      </c>
      <c r="I41" s="71" t="s">
        <v>16</v>
      </c>
      <c r="J41" s="12" t="s">
        <v>16</v>
      </c>
      <c r="K41" s="12" t="s">
        <v>16</v>
      </c>
      <c r="L41" s="12" t="s">
        <v>16</v>
      </c>
      <c r="M41" s="12" t="s">
        <v>16</v>
      </c>
      <c r="N41" s="12" t="s">
        <v>16</v>
      </c>
      <c r="O41" s="12" t="s">
        <v>16</v>
      </c>
      <c r="P41" s="12" t="s">
        <v>16</v>
      </c>
      <c r="Q41" s="12" t="s">
        <v>16</v>
      </c>
      <c r="R41" s="12" t="s">
        <v>16</v>
      </c>
      <c r="S41" s="8" t="s">
        <v>16</v>
      </c>
      <c r="T41" s="8" t="s">
        <v>16</v>
      </c>
      <c r="U41" s="8" t="s">
        <v>16</v>
      </c>
      <c r="V41" s="8" t="s">
        <v>16</v>
      </c>
      <c r="W41" s="8" t="s">
        <v>16</v>
      </c>
      <c r="X41" s="8" t="s">
        <v>16</v>
      </c>
      <c r="Y41" s="12" t="s">
        <v>16</v>
      </c>
      <c r="Z41" s="12" t="s">
        <v>16</v>
      </c>
      <c r="AA41" s="12" t="s">
        <v>16</v>
      </c>
      <c r="AB41" s="12" t="s">
        <v>16</v>
      </c>
      <c r="AC41" s="12" t="s">
        <v>16</v>
      </c>
      <c r="AD41" s="12"/>
    </row>
    <row r="42" spans="1:30">
      <c r="A42" s="28" t="s">
        <v>70</v>
      </c>
      <c r="B42" s="18">
        <f>4*360*1000</f>
        <v>1440000</v>
      </c>
      <c r="C42" s="18">
        <f>4*360*1000</f>
        <v>1440000</v>
      </c>
      <c r="D42" s="18">
        <f>4*360*1000</f>
        <v>1440000</v>
      </c>
      <c r="E42" s="18">
        <f>3*360*1000</f>
        <v>1080000</v>
      </c>
      <c r="F42" s="18">
        <f>3*360*1000</f>
        <v>1080000</v>
      </c>
      <c r="G42" s="74">
        <f>3*360*1000</f>
        <v>1080000</v>
      </c>
      <c r="H42" s="74">
        <f t="shared" ref="H42:I42" si="25">3*360*1000</f>
        <v>1080000</v>
      </c>
      <c r="I42" s="74">
        <f t="shared" si="25"/>
        <v>1080000</v>
      </c>
      <c r="J42" s="16">
        <f>4*360*1000</f>
        <v>1440000</v>
      </c>
      <c r="K42" s="16">
        <f>4*360*1000</f>
        <v>1440000</v>
      </c>
      <c r="L42" s="16">
        <f>4*360*1000</f>
        <v>1440000</v>
      </c>
      <c r="M42" s="16">
        <f>4*360*1000</f>
        <v>1440000</v>
      </c>
      <c r="N42" s="16">
        <f t="shared" ref="N42:O42" si="26">4*360*1000</f>
        <v>1440000</v>
      </c>
      <c r="O42" s="16">
        <f t="shared" si="26"/>
        <v>1440000</v>
      </c>
      <c r="P42" s="16">
        <f>3*360*1000</f>
        <v>1080000</v>
      </c>
      <c r="Q42" s="16">
        <f t="shared" ref="Q42:R42" si="27">3*360*1000</f>
        <v>1080000</v>
      </c>
      <c r="R42" s="16">
        <f t="shared" si="27"/>
        <v>1080000</v>
      </c>
      <c r="S42" s="16">
        <f>3*360*1000</f>
        <v>1080000</v>
      </c>
      <c r="T42" s="16">
        <f>3*360*1000</f>
        <v>1080000</v>
      </c>
      <c r="U42" s="16">
        <f>3*360*1000</f>
        <v>1080000</v>
      </c>
      <c r="V42" s="16">
        <f>3*360*1000</f>
        <v>1080000</v>
      </c>
      <c r="W42" s="16">
        <f t="shared" ref="W42:X42" si="28">3*360*1000</f>
        <v>1080000</v>
      </c>
      <c r="X42" s="16">
        <f t="shared" si="28"/>
        <v>1080000</v>
      </c>
      <c r="Y42" s="16">
        <f>3*360*1000</f>
        <v>1080000</v>
      </c>
      <c r="Z42" s="16">
        <f t="shared" ref="Z42:AA42" si="29">3*360*1000</f>
        <v>1080000</v>
      </c>
      <c r="AA42" s="16">
        <f t="shared" si="29"/>
        <v>1080000</v>
      </c>
      <c r="AB42" s="16">
        <f>4*360*1000</f>
        <v>1440000</v>
      </c>
      <c r="AC42" s="16">
        <f>4*360*1000</f>
        <v>1440000</v>
      </c>
      <c r="AD42" s="16"/>
    </row>
    <row r="43" spans="1:30">
      <c r="A43" s="7" t="s">
        <v>71</v>
      </c>
      <c r="B43" s="12" t="s">
        <v>16</v>
      </c>
      <c r="C43" s="12" t="s">
        <v>16</v>
      </c>
      <c r="D43" s="12" t="s">
        <v>16</v>
      </c>
      <c r="E43" s="12" t="s">
        <v>16</v>
      </c>
      <c r="F43" s="12" t="s">
        <v>16</v>
      </c>
      <c r="G43" s="71" t="s">
        <v>16</v>
      </c>
      <c r="H43" s="71" t="s">
        <v>16</v>
      </c>
      <c r="I43" s="71" t="s">
        <v>16</v>
      </c>
      <c r="J43" s="12" t="s">
        <v>16</v>
      </c>
      <c r="K43" s="12" t="s">
        <v>16</v>
      </c>
      <c r="L43" s="12" t="s">
        <v>16</v>
      </c>
      <c r="M43" s="12" t="s">
        <v>16</v>
      </c>
      <c r="N43" s="12" t="s">
        <v>16</v>
      </c>
      <c r="O43" s="12" t="s">
        <v>16</v>
      </c>
      <c r="P43" s="12" t="s">
        <v>16</v>
      </c>
      <c r="Q43" s="12" t="s">
        <v>16</v>
      </c>
      <c r="R43" s="12" t="s">
        <v>16</v>
      </c>
      <c r="S43" s="8" t="s">
        <v>16</v>
      </c>
      <c r="T43" s="8" t="s">
        <v>16</v>
      </c>
      <c r="U43" s="8" t="s">
        <v>16</v>
      </c>
      <c r="V43" s="8" t="s">
        <v>16</v>
      </c>
      <c r="W43" s="8" t="s">
        <v>16</v>
      </c>
      <c r="X43" s="8" t="s">
        <v>16</v>
      </c>
      <c r="Y43" s="12" t="s">
        <v>16</v>
      </c>
      <c r="Z43" s="12" t="s">
        <v>16</v>
      </c>
      <c r="AA43" s="12" t="s">
        <v>16</v>
      </c>
      <c r="AB43" s="12" t="s">
        <v>16</v>
      </c>
      <c r="AC43" s="12" t="s">
        <v>16</v>
      </c>
      <c r="AD43" s="12"/>
    </row>
    <row r="44" spans="1:30">
      <c r="A44" s="7" t="s">
        <v>72</v>
      </c>
      <c r="B44" s="12">
        <f t="shared" ref="B44:I44" si="30">B40+10*LOG10(B42)</f>
        <v>-105.41637507904753</v>
      </c>
      <c r="C44" s="12">
        <f t="shared" si="30"/>
        <v>-105.41637507904753</v>
      </c>
      <c r="D44" s="12">
        <f t="shared" si="30"/>
        <v>-105.41637507904753</v>
      </c>
      <c r="E44" s="12">
        <f t="shared" si="30"/>
        <v>-106.66576244513053</v>
      </c>
      <c r="F44" s="12">
        <f t="shared" si="30"/>
        <v>-106.66576244513053</v>
      </c>
      <c r="G44" s="71">
        <f t="shared" si="30"/>
        <v>-106.66576244513053</v>
      </c>
      <c r="H44" s="71">
        <f t="shared" si="30"/>
        <v>-106.66576244513053</v>
      </c>
      <c r="I44" s="71">
        <f t="shared" si="30"/>
        <v>-106.66576244513053</v>
      </c>
      <c r="J44" s="12">
        <f t="shared" ref="J44:O44" si="31">J40+10*LOG10(J42)</f>
        <v>-105.41637507904753</v>
      </c>
      <c r="K44" s="12">
        <f t="shared" si="31"/>
        <v>-105.41637507904753</v>
      </c>
      <c r="L44" s="12">
        <f t="shared" si="31"/>
        <v>-105.41637507904753</v>
      </c>
      <c r="M44" s="12">
        <f t="shared" si="31"/>
        <v>-103.40556343835789</v>
      </c>
      <c r="N44" s="12">
        <f t="shared" si="31"/>
        <v>-103.40556343835789</v>
      </c>
      <c r="O44" s="12">
        <f t="shared" si="31"/>
        <v>-103.40556343835789</v>
      </c>
      <c r="P44" s="12">
        <f t="shared" ref="P44:U44" si="32">P40+10*LOG10(P42)</f>
        <v>-106.66576244513053</v>
      </c>
      <c r="Q44" s="12">
        <f t="shared" si="32"/>
        <v>-106.66576244513053</v>
      </c>
      <c r="R44" s="12">
        <f t="shared" si="32"/>
        <v>-106.66576244513053</v>
      </c>
      <c r="S44" s="8">
        <f t="shared" si="32"/>
        <v>-106.66576244513053</v>
      </c>
      <c r="T44" s="8">
        <f t="shared" si="32"/>
        <v>-106.66576244513053</v>
      </c>
      <c r="U44" s="8">
        <f t="shared" si="32"/>
        <v>-106.66576244513053</v>
      </c>
      <c r="V44" s="8">
        <f t="shared" ref="V44:AA44" si="33">V40+10*LOG10(V42)</f>
        <v>-104.65495080444089</v>
      </c>
      <c r="W44" s="8">
        <f t="shared" si="33"/>
        <v>-104.65495080444089</v>
      </c>
      <c r="X44" s="8">
        <f t="shared" si="33"/>
        <v>-104.65495080444089</v>
      </c>
      <c r="Y44" s="12">
        <f t="shared" si="33"/>
        <v>-106.66576244513053</v>
      </c>
      <c r="Z44" s="12">
        <f t="shared" si="33"/>
        <v>-106.66576244513053</v>
      </c>
      <c r="AA44" s="12">
        <f t="shared" si="33"/>
        <v>-106.66576244513053</v>
      </c>
      <c r="AB44" s="12">
        <f>AB40+10*LOG10(AB42)</f>
        <v>-103.40556343835789</v>
      </c>
      <c r="AC44" s="12">
        <f>AC40+10*LOG10(AC42)</f>
        <v>-103.40556343835789</v>
      </c>
      <c r="AD44" s="12"/>
    </row>
    <row r="45" spans="1:30">
      <c r="A45" s="20" t="s">
        <v>73</v>
      </c>
      <c r="B45" s="12" t="s">
        <v>16</v>
      </c>
      <c r="C45" s="12" t="s">
        <v>16</v>
      </c>
      <c r="D45" s="12" t="s">
        <v>16</v>
      </c>
      <c r="E45" s="12" t="s">
        <v>16</v>
      </c>
      <c r="F45" s="12" t="s">
        <v>16</v>
      </c>
      <c r="G45" s="71" t="s">
        <v>16</v>
      </c>
      <c r="H45" s="71" t="s">
        <v>16</v>
      </c>
      <c r="I45" s="71" t="s">
        <v>16</v>
      </c>
      <c r="J45" s="12" t="s">
        <v>16</v>
      </c>
      <c r="K45" s="12" t="s">
        <v>16</v>
      </c>
      <c r="L45" s="12" t="s">
        <v>16</v>
      </c>
      <c r="M45" s="12" t="s">
        <v>16</v>
      </c>
      <c r="N45" s="12" t="s">
        <v>16</v>
      </c>
      <c r="O45" s="12" t="s">
        <v>16</v>
      </c>
      <c r="P45" s="12" t="s">
        <v>16</v>
      </c>
      <c r="Q45" s="12" t="s">
        <v>16</v>
      </c>
      <c r="R45" s="12" t="s">
        <v>16</v>
      </c>
      <c r="S45" s="8" t="s">
        <v>16</v>
      </c>
      <c r="T45" s="8" t="s">
        <v>16</v>
      </c>
      <c r="U45" s="8" t="s">
        <v>16</v>
      </c>
      <c r="V45" s="8" t="s">
        <v>16</v>
      </c>
      <c r="W45" s="8" t="s">
        <v>16</v>
      </c>
      <c r="X45" s="8" t="s">
        <v>16</v>
      </c>
      <c r="Y45" s="12" t="s">
        <v>16</v>
      </c>
      <c r="Z45" s="12" t="s">
        <v>16</v>
      </c>
      <c r="AA45" s="12" t="s">
        <v>16</v>
      </c>
      <c r="AB45" s="12" t="s">
        <v>16</v>
      </c>
      <c r="AC45" s="12" t="s">
        <v>16</v>
      </c>
      <c r="AD45" s="12"/>
    </row>
    <row r="46" spans="1:30">
      <c r="A46" s="28" t="s">
        <v>75</v>
      </c>
      <c r="B46" s="18">
        <v>-7.5</v>
      </c>
      <c r="C46" s="18">
        <v>-4</v>
      </c>
      <c r="D46" s="18">
        <v>1.2</v>
      </c>
      <c r="E46" s="18">
        <v>-12.23</v>
      </c>
      <c r="F46" s="18">
        <v>-8.52</v>
      </c>
      <c r="G46" s="75">
        <v>-7.43</v>
      </c>
      <c r="H46" s="75">
        <v>-3.45</v>
      </c>
      <c r="I46" s="75">
        <v>2.58</v>
      </c>
      <c r="J46" s="16">
        <v>-6.7</v>
      </c>
      <c r="K46" s="16">
        <v>-1.93</v>
      </c>
      <c r="L46" s="16">
        <v>4.2</v>
      </c>
      <c r="M46" s="16">
        <v>-7.98</v>
      </c>
      <c r="N46" s="16">
        <v>-3.44</v>
      </c>
      <c r="O46" s="16">
        <v>1.5</v>
      </c>
      <c r="P46" s="16">
        <v>-8.1</v>
      </c>
      <c r="Q46" s="16">
        <v>-3.6</v>
      </c>
      <c r="R46" s="16">
        <v>1.6</v>
      </c>
      <c r="S46" s="16">
        <v>-6</v>
      </c>
      <c r="T46" s="16">
        <v>-3.5</v>
      </c>
      <c r="U46" s="16">
        <v>-0.5</v>
      </c>
      <c r="V46" s="16">
        <v>-7.5</v>
      </c>
      <c r="W46" s="16">
        <v>-4.7</v>
      </c>
      <c r="X46" s="16">
        <v>-1</v>
      </c>
      <c r="Y46" s="16">
        <v>-5.71</v>
      </c>
      <c r="Z46" s="16">
        <v>-1.17</v>
      </c>
      <c r="AA46" s="16">
        <v>4.51</v>
      </c>
      <c r="AB46" s="16">
        <v>-4</v>
      </c>
      <c r="AC46" s="16">
        <v>-0.8</v>
      </c>
      <c r="AD46" s="16"/>
    </row>
    <row r="47" spans="1:30">
      <c r="A47" s="7" t="s">
        <v>76</v>
      </c>
      <c r="B47" s="12">
        <v>2</v>
      </c>
      <c r="C47" s="12">
        <v>2</v>
      </c>
      <c r="D47" s="12">
        <v>2</v>
      </c>
      <c r="E47" s="12">
        <v>2</v>
      </c>
      <c r="F47" s="12">
        <v>2</v>
      </c>
      <c r="G47" s="71">
        <v>2</v>
      </c>
      <c r="H47" s="71">
        <v>2</v>
      </c>
      <c r="I47" s="71">
        <v>2</v>
      </c>
      <c r="J47" s="12">
        <v>2</v>
      </c>
      <c r="K47" s="12">
        <v>2</v>
      </c>
      <c r="L47" s="12">
        <v>2</v>
      </c>
      <c r="M47" s="12">
        <v>2</v>
      </c>
      <c r="N47" s="12">
        <v>2</v>
      </c>
      <c r="O47" s="12">
        <v>2</v>
      </c>
      <c r="P47" s="12">
        <v>2</v>
      </c>
      <c r="Q47" s="12">
        <v>2</v>
      </c>
      <c r="R47" s="12">
        <v>2</v>
      </c>
      <c r="S47" s="8">
        <v>2</v>
      </c>
      <c r="T47" s="8">
        <v>2</v>
      </c>
      <c r="U47" s="8">
        <v>2</v>
      </c>
      <c r="V47" s="8">
        <v>2</v>
      </c>
      <c r="W47" s="8">
        <v>2</v>
      </c>
      <c r="X47" s="8">
        <v>2</v>
      </c>
      <c r="Y47" s="12">
        <v>2</v>
      </c>
      <c r="Z47" s="12">
        <v>2</v>
      </c>
      <c r="AA47" s="12">
        <v>2</v>
      </c>
      <c r="AB47" s="12">
        <v>2</v>
      </c>
      <c r="AC47" s="12">
        <v>2</v>
      </c>
      <c r="AD47" s="12"/>
    </row>
    <row r="48" spans="1:30" ht="27.6">
      <c r="A48" s="7" t="s">
        <v>77</v>
      </c>
      <c r="B48" s="12" t="s">
        <v>16</v>
      </c>
      <c r="C48" s="12" t="s">
        <v>16</v>
      </c>
      <c r="D48" s="12" t="s">
        <v>16</v>
      </c>
      <c r="E48" s="12" t="s">
        <v>16</v>
      </c>
      <c r="F48" s="12" t="s">
        <v>16</v>
      </c>
      <c r="G48" s="71" t="s">
        <v>16</v>
      </c>
      <c r="H48" s="71" t="s">
        <v>16</v>
      </c>
      <c r="I48" s="71" t="s">
        <v>16</v>
      </c>
      <c r="J48" s="12" t="s">
        <v>16</v>
      </c>
      <c r="K48" s="12" t="s">
        <v>16</v>
      </c>
      <c r="L48" s="12" t="s">
        <v>16</v>
      </c>
      <c r="M48" s="12" t="s">
        <v>16</v>
      </c>
      <c r="N48" s="12" t="s">
        <v>16</v>
      </c>
      <c r="O48" s="12" t="s">
        <v>16</v>
      </c>
      <c r="P48" s="12" t="s">
        <v>16</v>
      </c>
      <c r="Q48" s="12" t="s">
        <v>16</v>
      </c>
      <c r="R48" s="12" t="s">
        <v>16</v>
      </c>
      <c r="S48" s="8" t="s">
        <v>16</v>
      </c>
      <c r="T48" s="8" t="s">
        <v>16</v>
      </c>
      <c r="U48" s="8" t="s">
        <v>16</v>
      </c>
      <c r="V48" s="8" t="s">
        <v>16</v>
      </c>
      <c r="W48" s="8" t="s">
        <v>16</v>
      </c>
      <c r="X48" s="8" t="s">
        <v>16</v>
      </c>
      <c r="Y48" s="12" t="s">
        <v>16</v>
      </c>
      <c r="Z48" s="12" t="s">
        <v>16</v>
      </c>
      <c r="AA48" s="12" t="s">
        <v>16</v>
      </c>
      <c r="AB48" s="12" t="s">
        <v>16</v>
      </c>
      <c r="AC48" s="12" t="s">
        <v>16</v>
      </c>
      <c r="AD48" s="12"/>
    </row>
    <row r="49" spans="1:30" ht="33.75" customHeight="1">
      <c r="A49" s="7" t="s">
        <v>79</v>
      </c>
      <c r="B49" s="8">
        <v>0</v>
      </c>
      <c r="C49" s="8">
        <v>0</v>
      </c>
      <c r="D49" s="8">
        <v>0</v>
      </c>
      <c r="E49" s="8">
        <v>0</v>
      </c>
      <c r="F49" s="8">
        <v>0</v>
      </c>
      <c r="G49" s="68">
        <v>0</v>
      </c>
      <c r="H49" s="68">
        <v>0</v>
      </c>
      <c r="I49" s="68">
        <v>0</v>
      </c>
      <c r="J49" s="8">
        <v>0</v>
      </c>
      <c r="K49" s="8">
        <v>0</v>
      </c>
      <c r="L49" s="8">
        <v>0</v>
      </c>
      <c r="M49" s="8">
        <v>0</v>
      </c>
      <c r="N49" s="8">
        <v>0</v>
      </c>
      <c r="O49" s="8">
        <v>0</v>
      </c>
      <c r="P49" s="8">
        <v>0</v>
      </c>
      <c r="Q49" s="8">
        <v>0</v>
      </c>
      <c r="R49" s="8">
        <v>0</v>
      </c>
      <c r="S49" s="8">
        <v>0</v>
      </c>
      <c r="T49" s="8">
        <v>0</v>
      </c>
      <c r="U49" s="8">
        <v>0</v>
      </c>
      <c r="V49" s="8">
        <v>0</v>
      </c>
      <c r="W49" s="8">
        <v>0</v>
      </c>
      <c r="X49" s="8">
        <v>0</v>
      </c>
      <c r="Y49" s="8">
        <v>0</v>
      </c>
      <c r="Z49" s="8">
        <v>0</v>
      </c>
      <c r="AA49" s="8">
        <v>0</v>
      </c>
      <c r="AB49" s="8">
        <v>0</v>
      </c>
      <c r="AC49" s="8">
        <v>0</v>
      </c>
      <c r="AD49" s="8"/>
    </row>
    <row r="50" spans="1:30" ht="27.6">
      <c r="A50" s="7" t="s">
        <v>80</v>
      </c>
      <c r="B50" s="9" t="s">
        <v>16</v>
      </c>
      <c r="C50" s="9" t="s">
        <v>16</v>
      </c>
      <c r="D50" s="9" t="s">
        <v>16</v>
      </c>
      <c r="E50" s="9" t="s">
        <v>16</v>
      </c>
      <c r="F50" s="9" t="s">
        <v>16</v>
      </c>
      <c r="G50" s="69" t="s">
        <v>16</v>
      </c>
      <c r="H50" s="69" t="s">
        <v>16</v>
      </c>
      <c r="I50" s="69" t="s">
        <v>16</v>
      </c>
      <c r="J50" s="69" t="s">
        <v>16</v>
      </c>
      <c r="K50" s="69" t="s">
        <v>16</v>
      </c>
      <c r="L50" s="69" t="s">
        <v>16</v>
      </c>
      <c r="M50" s="9" t="s">
        <v>16</v>
      </c>
      <c r="N50" s="9" t="s">
        <v>16</v>
      </c>
      <c r="O50" s="9" t="s">
        <v>16</v>
      </c>
      <c r="P50" s="9" t="s">
        <v>16</v>
      </c>
      <c r="Q50" s="9" t="s">
        <v>16</v>
      </c>
      <c r="R50" s="9" t="s">
        <v>16</v>
      </c>
      <c r="S50" s="9" t="s">
        <v>16</v>
      </c>
      <c r="T50" s="9" t="s">
        <v>16</v>
      </c>
      <c r="U50" s="9" t="s">
        <v>16</v>
      </c>
      <c r="V50" s="9" t="s">
        <v>16</v>
      </c>
      <c r="W50" s="9" t="s">
        <v>16</v>
      </c>
      <c r="X50" s="9" t="s">
        <v>16</v>
      </c>
      <c r="Y50" s="9" t="s">
        <v>16</v>
      </c>
      <c r="Z50" s="9" t="s">
        <v>16</v>
      </c>
      <c r="AA50" s="9" t="s">
        <v>16</v>
      </c>
      <c r="AB50" s="9" t="s">
        <v>16</v>
      </c>
      <c r="AC50" s="9" t="s">
        <v>16</v>
      </c>
      <c r="AD50" s="9"/>
    </row>
    <row r="51" spans="1:30" ht="27.6">
      <c r="A51" s="7" t="s">
        <v>82</v>
      </c>
      <c r="B51" s="12">
        <f t="shared" ref="B51:I51" si="34">B44+B46+B47-B49</f>
        <v>-110.91637507904753</v>
      </c>
      <c r="C51" s="12">
        <f t="shared" si="34"/>
        <v>-107.41637507904753</v>
      </c>
      <c r="D51" s="12">
        <f t="shared" si="34"/>
        <v>-102.21637507904752</v>
      </c>
      <c r="E51" s="12">
        <f t="shared" si="34"/>
        <v>-116.89576244513053</v>
      </c>
      <c r="F51" s="12">
        <f t="shared" si="34"/>
        <v>-113.18576244513052</v>
      </c>
      <c r="G51" s="71">
        <f t="shared" si="34"/>
        <v>-112.09576244513053</v>
      </c>
      <c r="H51" s="71">
        <f t="shared" si="34"/>
        <v>-108.11576244513053</v>
      </c>
      <c r="I51" s="71">
        <f t="shared" si="34"/>
        <v>-102.08576244513053</v>
      </c>
      <c r="J51" s="12">
        <f t="shared" ref="J51:O51" si="35">J44+J46+J47-J49</f>
        <v>-110.11637507904753</v>
      </c>
      <c r="K51" s="12">
        <f t="shared" si="35"/>
        <v>-105.34637507904753</v>
      </c>
      <c r="L51" s="12">
        <f t="shared" si="35"/>
        <v>-99.216375079047523</v>
      </c>
      <c r="M51" s="12">
        <f t="shared" si="35"/>
        <v>-109.38556343835789</v>
      </c>
      <c r="N51" s="12">
        <f t="shared" si="35"/>
        <v>-104.84556343835789</v>
      </c>
      <c r="O51" s="12">
        <f t="shared" si="35"/>
        <v>-99.905563438357888</v>
      </c>
      <c r="P51" s="12">
        <f t="shared" ref="P51:U51" si="36">P44+P46+P47-P49</f>
        <v>-112.76576244513052</v>
      </c>
      <c r="Q51" s="12">
        <f t="shared" si="36"/>
        <v>-108.26576244513052</v>
      </c>
      <c r="R51" s="12">
        <f t="shared" si="36"/>
        <v>-103.06576244513053</v>
      </c>
      <c r="S51" s="8">
        <f t="shared" si="36"/>
        <v>-110.66576244513053</v>
      </c>
      <c r="T51" s="8">
        <f t="shared" si="36"/>
        <v>-108.16576244513053</v>
      </c>
      <c r="U51" s="8">
        <f t="shared" si="36"/>
        <v>-105.16576244513053</v>
      </c>
      <c r="V51" s="8">
        <f t="shared" ref="V51:AA51" si="37">V44+V46+V47-V49</f>
        <v>-110.15495080444089</v>
      </c>
      <c r="W51" s="8">
        <f t="shared" si="37"/>
        <v>-107.35495080444089</v>
      </c>
      <c r="X51" s="8">
        <f t="shared" si="37"/>
        <v>-103.65495080444089</v>
      </c>
      <c r="Y51" s="12">
        <f t="shared" si="37"/>
        <v>-110.37576244513052</v>
      </c>
      <c r="Z51" s="12">
        <f t="shared" si="37"/>
        <v>-105.83576244513053</v>
      </c>
      <c r="AA51" s="12">
        <f t="shared" si="37"/>
        <v>-100.15576244513052</v>
      </c>
      <c r="AB51" s="12">
        <f>AB44+AB46+AB47-AB49</f>
        <v>-105.40556343835789</v>
      </c>
      <c r="AC51" s="12">
        <f>AC44+AC46+AC47-AC49</f>
        <v>-102.20556343835788</v>
      </c>
      <c r="AD51" s="12"/>
    </row>
    <row r="52" spans="1:30" ht="27.6">
      <c r="A52" s="23" t="s">
        <v>83</v>
      </c>
      <c r="B52" s="24" t="s">
        <v>16</v>
      </c>
      <c r="C52" s="24" t="s">
        <v>16</v>
      </c>
      <c r="D52" s="24" t="s">
        <v>16</v>
      </c>
      <c r="E52" s="24" t="s">
        <v>16</v>
      </c>
      <c r="F52" s="24" t="s">
        <v>16</v>
      </c>
      <c r="G52" s="77" t="s">
        <v>16</v>
      </c>
      <c r="H52" s="77" t="s">
        <v>16</v>
      </c>
      <c r="I52" s="77" t="s">
        <v>16</v>
      </c>
      <c r="J52" s="24" t="s">
        <v>16</v>
      </c>
      <c r="K52" s="24" t="s">
        <v>16</v>
      </c>
      <c r="L52" s="24" t="s">
        <v>16</v>
      </c>
      <c r="M52" s="24" t="s">
        <v>16</v>
      </c>
      <c r="N52" s="24" t="s">
        <v>16</v>
      </c>
      <c r="O52" s="24" t="s">
        <v>16</v>
      </c>
      <c r="P52" s="24" t="s">
        <v>16</v>
      </c>
      <c r="Q52" s="24" t="s">
        <v>16</v>
      </c>
      <c r="R52" s="24" t="s">
        <v>16</v>
      </c>
      <c r="S52" s="85" t="s">
        <v>16</v>
      </c>
      <c r="T52" s="85" t="s">
        <v>16</v>
      </c>
      <c r="U52" s="85" t="s">
        <v>16</v>
      </c>
      <c r="V52" s="85" t="s">
        <v>16</v>
      </c>
      <c r="W52" s="85" t="s">
        <v>16</v>
      </c>
      <c r="X52" s="85" t="s">
        <v>16</v>
      </c>
      <c r="Y52" s="24" t="s">
        <v>16</v>
      </c>
      <c r="Z52" s="24" t="s">
        <v>16</v>
      </c>
      <c r="AA52" s="24" t="s">
        <v>16</v>
      </c>
      <c r="AB52" s="24" t="s">
        <v>16</v>
      </c>
      <c r="AC52" s="24" t="s">
        <v>16</v>
      </c>
      <c r="AD52" s="24"/>
    </row>
    <row r="53" spans="1:30" ht="27.6">
      <c r="A53" s="29" t="s">
        <v>85</v>
      </c>
      <c r="B53" s="22">
        <f t="shared" ref="B53:G53" si="38">B26+B30+B33-B34-B51</f>
        <v>162.27121254719665</v>
      </c>
      <c r="C53" s="22">
        <f t="shared" si="38"/>
        <v>155.77121254719665</v>
      </c>
      <c r="D53" s="22">
        <f t="shared" si="38"/>
        <v>150.57121254719664</v>
      </c>
      <c r="E53" s="22">
        <f t="shared" si="38"/>
        <v>157.66121254719664</v>
      </c>
      <c r="F53" s="22">
        <f t="shared" si="38"/>
        <v>150.95121254719663</v>
      </c>
      <c r="G53" s="76">
        <f t="shared" si="38"/>
        <v>162.20121254719666</v>
      </c>
      <c r="H53" s="76">
        <f t="shared" ref="H53:I53" si="39">H26+H30+H33-H34-H51</f>
        <v>155.22121254719664</v>
      </c>
      <c r="I53" s="76">
        <f t="shared" si="39"/>
        <v>149.19121254719664</v>
      </c>
      <c r="J53" s="22">
        <f>J26+J30+J33-J34-J51</f>
        <v>161.47121254719664</v>
      </c>
      <c r="K53" s="22">
        <f t="shared" ref="K53:L53" si="40">K26+K30+K33-K34-K51</f>
        <v>153.70121254719666</v>
      </c>
      <c r="L53" s="22">
        <f t="shared" si="40"/>
        <v>147.57121254719664</v>
      </c>
      <c r="M53" s="22">
        <f>M26+M30+M33-M34-M51</f>
        <v>157.14190068970606</v>
      </c>
      <c r="N53" s="22">
        <f t="shared" ref="N53:O53" si="41">N26+N30+N33-N34-N51</f>
        <v>149.60190068970607</v>
      </c>
      <c r="O53" s="22">
        <f t="shared" si="41"/>
        <v>144.66190068970607</v>
      </c>
      <c r="P53" s="22">
        <f>P26+P30+P33-P34-P51</f>
        <v>162.87121254719665</v>
      </c>
      <c r="Q53" s="22">
        <f t="shared" ref="Q53:R53" si="42">Q26+Q30+Q33-Q34-Q51</f>
        <v>155.37121254719665</v>
      </c>
      <c r="R53" s="22">
        <f t="shared" si="42"/>
        <v>150.17121254719666</v>
      </c>
      <c r="S53" s="22">
        <f>S26+S30+S33-S34-S51</f>
        <v>162.77121254719665</v>
      </c>
      <c r="T53" s="22">
        <f>T26+T30+T33-T34-T51</f>
        <v>157.27121254719665</v>
      </c>
      <c r="U53" s="22">
        <f>U26+U30+U33-U34-U51</f>
        <v>154.27121254719665</v>
      </c>
      <c r="V53" s="22">
        <f>V26+V30+V33-V34-V51</f>
        <v>167.31040090650703</v>
      </c>
      <c r="W53" s="22">
        <f t="shared" ref="W53:X53" si="43">W26+W30+W33-W34-W51</f>
        <v>161.51040090650702</v>
      </c>
      <c r="X53" s="22">
        <f t="shared" si="43"/>
        <v>157.81040090650703</v>
      </c>
      <c r="Y53" s="22">
        <f>Y26+Y30+Y33-Y34-Y51</f>
        <v>160.48121254719663</v>
      </c>
      <c r="Z53" s="22">
        <f t="shared" ref="Z53:AA53" si="44">Z26+Z30+Z33-Z34-Z51</f>
        <v>152.94121254719664</v>
      </c>
      <c r="AA53" s="22">
        <f t="shared" si="44"/>
        <v>147.26121254719664</v>
      </c>
      <c r="AB53" s="22">
        <f>AB26+AB30+AB33-AB34-AB51</f>
        <v>160.76040090650702</v>
      </c>
      <c r="AC53" s="22">
        <f t="shared" ref="AC53" si="45">AC26+AC30+AC33-AC34-AC51</f>
        <v>154.560400906507</v>
      </c>
      <c r="AD53" s="22"/>
    </row>
    <row r="54" spans="1:30">
      <c r="A54" s="4" t="s">
        <v>86</v>
      </c>
      <c r="B54" s="13"/>
      <c r="C54" s="13"/>
      <c r="D54" s="13"/>
      <c r="E54" s="13"/>
      <c r="F54" s="13"/>
      <c r="G54" s="72"/>
      <c r="H54" s="72"/>
      <c r="I54" s="72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</row>
    <row r="55" spans="1:30" ht="16.5" customHeight="1">
      <c r="A55" s="15" t="s">
        <v>87</v>
      </c>
      <c r="B55" s="16">
        <v>7</v>
      </c>
      <c r="C55" s="16">
        <v>7</v>
      </c>
      <c r="D55" s="16">
        <v>7</v>
      </c>
      <c r="E55" s="16">
        <v>7</v>
      </c>
      <c r="F55" s="16">
        <v>7</v>
      </c>
      <c r="G55" s="73">
        <v>7</v>
      </c>
      <c r="H55" s="73">
        <v>7</v>
      </c>
      <c r="I55" s="73">
        <v>7</v>
      </c>
      <c r="J55" s="82">
        <v>7</v>
      </c>
      <c r="K55" s="82">
        <v>7</v>
      </c>
      <c r="L55" s="82">
        <v>7</v>
      </c>
      <c r="M55" s="82">
        <v>7</v>
      </c>
      <c r="N55" s="82">
        <v>7</v>
      </c>
      <c r="O55" s="82">
        <v>7</v>
      </c>
      <c r="P55" s="82">
        <v>7</v>
      </c>
      <c r="Q55" s="82">
        <v>7</v>
      </c>
      <c r="R55" s="82">
        <v>7</v>
      </c>
      <c r="S55" s="82">
        <v>7</v>
      </c>
      <c r="T55" s="82">
        <v>7</v>
      </c>
      <c r="U55" s="82">
        <v>7</v>
      </c>
      <c r="V55" s="82">
        <v>7</v>
      </c>
      <c r="W55" s="82">
        <v>7</v>
      </c>
      <c r="X55" s="82">
        <v>7</v>
      </c>
      <c r="Y55" s="82">
        <v>7</v>
      </c>
      <c r="Z55" s="82">
        <v>7</v>
      </c>
      <c r="AA55" s="82">
        <v>7</v>
      </c>
      <c r="AB55" s="82">
        <v>7</v>
      </c>
      <c r="AC55" s="82">
        <v>7</v>
      </c>
      <c r="AD55" s="82"/>
    </row>
    <row r="56" spans="1:30" ht="27.6">
      <c r="A56" s="14" t="s">
        <v>89</v>
      </c>
      <c r="B56" s="25" t="s">
        <v>16</v>
      </c>
      <c r="C56" s="25" t="s">
        <v>16</v>
      </c>
      <c r="D56" s="25" t="s">
        <v>16</v>
      </c>
      <c r="E56" s="25" t="s">
        <v>16</v>
      </c>
      <c r="F56" s="25" t="s">
        <v>16</v>
      </c>
      <c r="G56" s="78" t="s">
        <v>16</v>
      </c>
      <c r="H56" s="78" t="s">
        <v>16</v>
      </c>
      <c r="I56" s="78" t="s">
        <v>16</v>
      </c>
      <c r="J56" s="78" t="s">
        <v>16</v>
      </c>
      <c r="K56" s="78" t="s">
        <v>16</v>
      </c>
      <c r="L56" s="78" t="s">
        <v>16</v>
      </c>
      <c r="M56" s="25" t="s">
        <v>16</v>
      </c>
      <c r="N56" s="25" t="s">
        <v>16</v>
      </c>
      <c r="O56" s="25" t="s">
        <v>16</v>
      </c>
      <c r="P56" s="25" t="s">
        <v>16</v>
      </c>
      <c r="Q56" s="25" t="s">
        <v>16</v>
      </c>
      <c r="R56" s="25" t="s">
        <v>16</v>
      </c>
      <c r="S56" s="9" t="s">
        <v>16</v>
      </c>
      <c r="T56" s="9" t="s">
        <v>16</v>
      </c>
      <c r="U56" s="9" t="s">
        <v>16</v>
      </c>
      <c r="V56" s="9" t="s">
        <v>16</v>
      </c>
      <c r="W56" s="9" t="s">
        <v>16</v>
      </c>
      <c r="X56" s="9" t="s">
        <v>16</v>
      </c>
      <c r="Y56" s="25" t="s">
        <v>16</v>
      </c>
      <c r="Z56" s="25" t="s">
        <v>16</v>
      </c>
      <c r="AA56" s="25" t="s">
        <v>16</v>
      </c>
      <c r="AB56" s="25" t="s">
        <v>16</v>
      </c>
      <c r="AC56" s="25" t="s">
        <v>16</v>
      </c>
      <c r="AD56" s="25"/>
    </row>
    <row r="57" spans="1:30" ht="27.6">
      <c r="A57" s="30" t="s">
        <v>90</v>
      </c>
      <c r="B57" s="16">
        <v>4.4800000000000004</v>
      </c>
      <c r="C57" s="16">
        <v>4.4800000000000004</v>
      </c>
      <c r="D57" s="16">
        <v>4.4800000000000004</v>
      </c>
      <c r="E57" s="16">
        <v>4.4800000000000004</v>
      </c>
      <c r="F57" s="16">
        <v>4.4800000000000004</v>
      </c>
      <c r="G57" s="73">
        <v>4.4800000000000004</v>
      </c>
      <c r="H57" s="73">
        <v>4.4800000000000004</v>
      </c>
      <c r="I57" s="73">
        <v>4.4800000000000004</v>
      </c>
      <c r="J57" s="82">
        <v>4.4800000000000004</v>
      </c>
      <c r="K57" s="82">
        <v>4.4800000000000004</v>
      </c>
      <c r="L57" s="82">
        <v>4.4800000000000004</v>
      </c>
      <c r="M57" s="82">
        <v>4.4800000000000004</v>
      </c>
      <c r="N57" s="82">
        <v>4.4800000000000004</v>
      </c>
      <c r="O57" s="82">
        <v>4.4800000000000004</v>
      </c>
      <c r="P57" s="82">
        <v>4.4800000000000004</v>
      </c>
      <c r="Q57" s="82">
        <v>4.4800000000000004</v>
      </c>
      <c r="R57" s="82">
        <v>4.4800000000000004</v>
      </c>
      <c r="S57" s="82">
        <v>4.4800000000000004</v>
      </c>
      <c r="T57" s="82">
        <v>4.4800000000000004</v>
      </c>
      <c r="U57" s="82">
        <v>4.4800000000000004</v>
      </c>
      <c r="V57" s="82">
        <v>4.4800000000000004</v>
      </c>
      <c r="W57" s="82">
        <v>4.4800000000000004</v>
      </c>
      <c r="X57" s="82">
        <v>4.4800000000000004</v>
      </c>
      <c r="Y57" s="82">
        <v>4.4800000000000004</v>
      </c>
      <c r="Z57" s="82">
        <v>4.4800000000000004</v>
      </c>
      <c r="AA57" s="82">
        <v>4.4800000000000004</v>
      </c>
      <c r="AB57" s="82">
        <v>4.4800000000000004</v>
      </c>
      <c r="AC57" s="82">
        <v>4.4800000000000004</v>
      </c>
      <c r="AD57" s="82"/>
    </row>
    <row r="58" spans="1:30">
      <c r="A58" s="15" t="s">
        <v>91</v>
      </c>
      <c r="B58" s="16">
        <v>0</v>
      </c>
      <c r="C58" s="16">
        <v>0</v>
      </c>
      <c r="D58" s="16">
        <v>0</v>
      </c>
      <c r="E58" s="16">
        <v>0</v>
      </c>
      <c r="F58" s="16">
        <v>0</v>
      </c>
      <c r="G58" s="73">
        <v>0</v>
      </c>
      <c r="H58" s="73">
        <v>0</v>
      </c>
      <c r="I58" s="73">
        <v>0</v>
      </c>
      <c r="J58" s="82">
        <v>0</v>
      </c>
      <c r="K58" s="82">
        <v>0</v>
      </c>
      <c r="L58" s="82">
        <v>0</v>
      </c>
      <c r="M58" s="82">
        <v>0</v>
      </c>
      <c r="N58" s="82">
        <v>0</v>
      </c>
      <c r="O58" s="82">
        <v>0</v>
      </c>
      <c r="P58" s="82">
        <v>0</v>
      </c>
      <c r="Q58" s="82">
        <v>0</v>
      </c>
      <c r="R58" s="82">
        <v>0</v>
      </c>
      <c r="S58" s="82">
        <v>0</v>
      </c>
      <c r="T58" s="82">
        <v>0</v>
      </c>
      <c r="U58" s="82">
        <v>0</v>
      </c>
      <c r="V58" s="82">
        <v>0</v>
      </c>
      <c r="W58" s="82">
        <v>0</v>
      </c>
      <c r="X58" s="82">
        <v>0</v>
      </c>
      <c r="Y58" s="82">
        <v>0</v>
      </c>
      <c r="Z58" s="82">
        <v>0</v>
      </c>
      <c r="AA58" s="82">
        <v>0</v>
      </c>
      <c r="AB58" s="82">
        <v>0</v>
      </c>
      <c r="AC58" s="82">
        <v>0</v>
      </c>
      <c r="AD58" s="82"/>
    </row>
    <row r="59" spans="1:30">
      <c r="A59" s="15" t="s">
        <v>92</v>
      </c>
      <c r="B59" s="16">
        <v>26.25</v>
      </c>
      <c r="C59" s="16">
        <v>26.25</v>
      </c>
      <c r="D59" s="16">
        <v>26.25</v>
      </c>
      <c r="E59" s="16">
        <v>26.25</v>
      </c>
      <c r="F59" s="16">
        <v>26.25</v>
      </c>
      <c r="G59" s="73">
        <v>26.25</v>
      </c>
      <c r="H59" s="73">
        <v>26.25</v>
      </c>
      <c r="I59" s="73">
        <v>26.25</v>
      </c>
      <c r="J59" s="82">
        <v>26.25</v>
      </c>
      <c r="K59" s="82">
        <v>26.25</v>
      </c>
      <c r="L59" s="82">
        <v>26.25</v>
      </c>
      <c r="M59" s="82">
        <v>26.25</v>
      </c>
      <c r="N59" s="82">
        <v>26.25</v>
      </c>
      <c r="O59" s="82">
        <v>26.25</v>
      </c>
      <c r="P59" s="82">
        <v>26.25</v>
      </c>
      <c r="Q59" s="82">
        <v>26.25</v>
      </c>
      <c r="R59" s="82">
        <v>26.25</v>
      </c>
      <c r="S59" s="82">
        <v>26.25</v>
      </c>
      <c r="T59" s="82">
        <v>26.25</v>
      </c>
      <c r="U59" s="82">
        <v>26.25</v>
      </c>
      <c r="V59" s="82">
        <v>26.25</v>
      </c>
      <c r="W59" s="82">
        <v>26.25</v>
      </c>
      <c r="X59" s="82">
        <v>26.25</v>
      </c>
      <c r="Y59" s="82">
        <v>26.25</v>
      </c>
      <c r="Z59" s="82">
        <v>26.25</v>
      </c>
      <c r="AA59" s="82">
        <v>26.25</v>
      </c>
      <c r="AB59" s="82">
        <v>26.25</v>
      </c>
      <c r="AC59" s="82">
        <v>26.25</v>
      </c>
      <c r="AD59" s="82"/>
    </row>
    <row r="60" spans="1:30">
      <c r="A60" s="15" t="s">
        <v>93</v>
      </c>
      <c r="B60" s="16">
        <v>0</v>
      </c>
      <c r="C60" s="16">
        <v>0</v>
      </c>
      <c r="D60" s="16">
        <v>0</v>
      </c>
      <c r="E60" s="16">
        <v>0</v>
      </c>
      <c r="F60" s="16">
        <v>0</v>
      </c>
      <c r="G60" s="73">
        <v>0</v>
      </c>
      <c r="H60" s="73">
        <v>0</v>
      </c>
      <c r="I60" s="73">
        <v>0</v>
      </c>
      <c r="J60" s="82">
        <v>0</v>
      </c>
      <c r="K60" s="82">
        <v>0</v>
      </c>
      <c r="L60" s="82">
        <v>0</v>
      </c>
      <c r="M60" s="82">
        <v>0</v>
      </c>
      <c r="N60" s="82">
        <v>0</v>
      </c>
      <c r="O60" s="82">
        <v>0</v>
      </c>
      <c r="P60" s="82">
        <v>0</v>
      </c>
      <c r="Q60" s="82">
        <v>0</v>
      </c>
      <c r="R60" s="82">
        <v>0</v>
      </c>
      <c r="S60" s="82">
        <v>0</v>
      </c>
      <c r="T60" s="82">
        <v>0</v>
      </c>
      <c r="U60" s="82">
        <v>0</v>
      </c>
      <c r="V60" s="82">
        <v>0</v>
      </c>
      <c r="W60" s="82">
        <v>0</v>
      </c>
      <c r="X60" s="82">
        <v>0</v>
      </c>
      <c r="Y60" s="82">
        <v>0</v>
      </c>
      <c r="Z60" s="82">
        <v>0</v>
      </c>
      <c r="AA60" s="82">
        <v>0</v>
      </c>
      <c r="AB60" s="82">
        <v>0</v>
      </c>
      <c r="AC60" s="82">
        <v>0</v>
      </c>
      <c r="AD60" s="82"/>
    </row>
    <row r="61" spans="1:30" ht="27.6">
      <c r="A61" s="31" t="s">
        <v>108</v>
      </c>
      <c r="B61" s="24" t="s">
        <v>16</v>
      </c>
      <c r="C61" s="24" t="s">
        <v>16</v>
      </c>
      <c r="D61" s="24" t="s">
        <v>16</v>
      </c>
      <c r="E61" s="24" t="s">
        <v>16</v>
      </c>
      <c r="F61" s="24" t="s">
        <v>16</v>
      </c>
      <c r="G61" s="77" t="s">
        <v>16</v>
      </c>
      <c r="H61" s="77" t="s">
        <v>16</v>
      </c>
      <c r="I61" s="77" t="s">
        <v>16</v>
      </c>
      <c r="J61" s="24" t="s">
        <v>16</v>
      </c>
      <c r="K61" s="24" t="s">
        <v>16</v>
      </c>
      <c r="L61" s="24" t="s">
        <v>16</v>
      </c>
      <c r="M61" s="24" t="s">
        <v>16</v>
      </c>
      <c r="N61" s="24" t="s">
        <v>16</v>
      </c>
      <c r="O61" s="24" t="s">
        <v>16</v>
      </c>
      <c r="P61" s="24" t="s">
        <v>16</v>
      </c>
      <c r="Q61" s="24" t="s">
        <v>16</v>
      </c>
      <c r="R61" s="24" t="s">
        <v>16</v>
      </c>
      <c r="S61" s="85" t="s">
        <v>16</v>
      </c>
      <c r="T61" s="85" t="s">
        <v>16</v>
      </c>
      <c r="U61" s="85" t="s">
        <v>16</v>
      </c>
      <c r="V61" s="85" t="s">
        <v>16</v>
      </c>
      <c r="W61" s="85" t="s">
        <v>16</v>
      </c>
      <c r="X61" s="85" t="s">
        <v>16</v>
      </c>
      <c r="Y61" s="24" t="s">
        <v>16</v>
      </c>
      <c r="Z61" s="24" t="s">
        <v>16</v>
      </c>
      <c r="AA61" s="24" t="s">
        <v>16</v>
      </c>
      <c r="AB61" s="24" t="s">
        <v>16</v>
      </c>
      <c r="AC61" s="24" t="s">
        <v>16</v>
      </c>
      <c r="AD61" s="24"/>
    </row>
    <row r="62" spans="1:30" ht="27.6">
      <c r="A62" s="29" t="s">
        <v>109</v>
      </c>
      <c r="B62" s="22">
        <f t="shared" ref="B62:G62" si="46">B53-B57+B58-B59+B60</f>
        <v>131.54121254719666</v>
      </c>
      <c r="C62" s="22">
        <f t="shared" si="46"/>
        <v>125.04121254719666</v>
      </c>
      <c r="D62" s="22">
        <f t="shared" si="46"/>
        <v>119.84121254719665</v>
      </c>
      <c r="E62" s="22">
        <f t="shared" si="46"/>
        <v>126.93121254719665</v>
      </c>
      <c r="F62" s="22">
        <f t="shared" si="46"/>
        <v>120.22121254719664</v>
      </c>
      <c r="G62" s="76">
        <f t="shared" si="46"/>
        <v>131.47121254719667</v>
      </c>
      <c r="H62" s="76">
        <f t="shared" ref="H62:I62" si="47">H53-H57+H58-H59+H60</f>
        <v>124.49121254719665</v>
      </c>
      <c r="I62" s="76">
        <f t="shared" si="47"/>
        <v>118.46121254719665</v>
      </c>
      <c r="J62" s="22">
        <f>J53-J57+J58-J59+J60</f>
        <v>130.74121254719665</v>
      </c>
      <c r="K62" s="22">
        <f t="shared" ref="K62:L62" si="48">K53-K57+K58-K59+K60</f>
        <v>122.97121254719667</v>
      </c>
      <c r="L62" s="22">
        <f t="shared" si="48"/>
        <v>116.84121254719665</v>
      </c>
      <c r="M62" s="22">
        <f>M53-M57+M58-M59+M60</f>
        <v>126.41190068970607</v>
      </c>
      <c r="N62" s="22">
        <f t="shared" ref="N62:O62" si="49">N53-N57+N58-N59+N60</f>
        <v>118.87190068970608</v>
      </c>
      <c r="O62" s="22">
        <f t="shared" si="49"/>
        <v>113.93190068970608</v>
      </c>
      <c r="P62" s="22">
        <f>P53-P57+P58-P59+P60</f>
        <v>132.14121254719666</v>
      </c>
      <c r="Q62" s="22">
        <f t="shared" ref="Q62:R62" si="50">Q53-Q57+Q58-Q59+Q60</f>
        <v>124.64121254719666</v>
      </c>
      <c r="R62" s="22">
        <f t="shared" si="50"/>
        <v>119.44121254719667</v>
      </c>
      <c r="S62" s="22">
        <f>S53-S57+S58-S59+S60</f>
        <v>132.04121254719666</v>
      </c>
      <c r="T62" s="22">
        <f>T53-T57+T58-T59+T60</f>
        <v>126.54121254719666</v>
      </c>
      <c r="U62" s="22">
        <f>U53-U57+U58-U59+U60</f>
        <v>123.54121254719666</v>
      </c>
      <c r="V62" s="22">
        <f>V53-V57+V58-V59+V60</f>
        <v>136.58040090650704</v>
      </c>
      <c r="W62" s="22">
        <f t="shared" ref="W62:X62" si="51">W53-W57+W58-W59+W60</f>
        <v>130.78040090650703</v>
      </c>
      <c r="X62" s="22">
        <f t="shared" si="51"/>
        <v>127.08040090650704</v>
      </c>
      <c r="Y62" s="22">
        <f>Y53-Y57+Y58-Y59+Y60</f>
        <v>129.75121254719664</v>
      </c>
      <c r="Z62" s="22">
        <f t="shared" ref="Z62:AA62" si="52">Z53-Z57+Z58-Z59+Z60</f>
        <v>122.21121254719665</v>
      </c>
      <c r="AA62" s="22">
        <f t="shared" si="52"/>
        <v>116.53121254719665</v>
      </c>
      <c r="AB62" s="22">
        <f>AB53-AB57+AB58-AB59+AB60</f>
        <v>130.03040090650703</v>
      </c>
      <c r="AC62" s="22">
        <f t="shared" ref="AC62" si="53">AC53-AC57+AC58-AC59+AC60</f>
        <v>123.83040090650701</v>
      </c>
      <c r="AD62" s="22"/>
    </row>
    <row r="63" spans="1:30">
      <c r="C63" s="2"/>
      <c r="D63" s="2"/>
      <c r="F63" s="2"/>
      <c r="H63" s="79"/>
      <c r="I63" s="79"/>
      <c r="K63" s="79"/>
      <c r="L63" s="79"/>
      <c r="M63" s="2"/>
      <c r="N63" s="2"/>
      <c r="O63" s="2"/>
      <c r="P63" s="2"/>
      <c r="Q63" s="2"/>
      <c r="R63" s="2"/>
      <c r="S63" s="2"/>
      <c r="T63" s="2"/>
      <c r="U63" s="2"/>
      <c r="W63" s="2"/>
      <c r="X63" s="2"/>
      <c r="Z63" s="2"/>
      <c r="AA63" s="2"/>
      <c r="AB63" s="2"/>
      <c r="AC63" s="2"/>
      <c r="AD63" s="2"/>
    </row>
    <row r="64" spans="1:30">
      <c r="A64" s="31" t="s">
        <v>97</v>
      </c>
      <c r="B64" s="24" t="s">
        <v>16</v>
      </c>
      <c r="C64" s="24" t="s">
        <v>16</v>
      </c>
      <c r="D64" s="24" t="s">
        <v>16</v>
      </c>
      <c r="E64" s="24" t="s">
        <v>16</v>
      </c>
      <c r="F64" s="24" t="s">
        <v>16</v>
      </c>
      <c r="G64" s="77" t="s">
        <v>16</v>
      </c>
      <c r="H64" s="77" t="s">
        <v>16</v>
      </c>
      <c r="I64" s="77" t="s">
        <v>16</v>
      </c>
      <c r="J64" s="24" t="s">
        <v>16</v>
      </c>
      <c r="K64" s="24" t="s">
        <v>16</v>
      </c>
      <c r="L64" s="24" t="s">
        <v>16</v>
      </c>
      <c r="M64" s="24" t="s">
        <v>16</v>
      </c>
      <c r="N64" s="24" t="s">
        <v>16</v>
      </c>
      <c r="O64" s="24" t="s">
        <v>16</v>
      </c>
      <c r="P64" s="24" t="s">
        <v>16</v>
      </c>
      <c r="Q64" s="24" t="s">
        <v>16</v>
      </c>
      <c r="R64" s="24" t="s">
        <v>16</v>
      </c>
      <c r="S64" s="85" t="s">
        <v>16</v>
      </c>
      <c r="T64" s="85" t="s">
        <v>16</v>
      </c>
      <c r="U64" s="85" t="s">
        <v>16</v>
      </c>
      <c r="V64" s="85" t="s">
        <v>16</v>
      </c>
      <c r="W64" s="85" t="s">
        <v>16</v>
      </c>
      <c r="X64" s="85" t="s">
        <v>16</v>
      </c>
      <c r="Y64" s="24" t="s">
        <v>16</v>
      </c>
      <c r="Z64" s="24" t="s">
        <v>16</v>
      </c>
      <c r="AA64" s="24" t="s">
        <v>16</v>
      </c>
      <c r="AB64" s="24" t="s">
        <v>16</v>
      </c>
      <c r="AC64" s="24" t="s">
        <v>16</v>
      </c>
      <c r="AD64" s="24"/>
    </row>
    <row r="65" spans="1:30">
      <c r="A65" s="29" t="s">
        <v>98</v>
      </c>
      <c r="B65" s="22">
        <f t="shared" ref="B65:I65" si="54">B17-B23-B51+B21+B33</f>
        <v>153.50000000000003</v>
      </c>
      <c r="C65" s="22">
        <f t="shared" si="54"/>
        <v>150.00000000000003</v>
      </c>
      <c r="D65" s="22">
        <f t="shared" si="54"/>
        <v>144.80000000000001</v>
      </c>
      <c r="E65" s="22">
        <f t="shared" si="54"/>
        <v>151.84000000000003</v>
      </c>
      <c r="F65" s="22">
        <f t="shared" si="54"/>
        <v>148.13000000000002</v>
      </c>
      <c r="G65" s="76">
        <f t="shared" si="54"/>
        <v>153.43000000000004</v>
      </c>
      <c r="H65" s="76">
        <f t="shared" si="54"/>
        <v>149.45000000000002</v>
      </c>
      <c r="I65" s="76">
        <f t="shared" si="54"/>
        <v>143.42000000000002</v>
      </c>
      <c r="J65" s="22">
        <f t="shared" ref="J65:O65" si="55">J17-J23-J51+J21+J33</f>
        <v>152.70000000000002</v>
      </c>
      <c r="K65" s="22">
        <f t="shared" si="55"/>
        <v>147.93000000000004</v>
      </c>
      <c r="L65" s="22">
        <f t="shared" si="55"/>
        <v>141.80000000000001</v>
      </c>
      <c r="M65" s="22">
        <f t="shared" si="55"/>
        <v>151.02068814250944</v>
      </c>
      <c r="N65" s="22">
        <f t="shared" si="55"/>
        <v>146.48068814250945</v>
      </c>
      <c r="O65" s="22">
        <f t="shared" si="55"/>
        <v>141.54068814250945</v>
      </c>
      <c r="P65" s="22">
        <f t="shared" ref="P65:U65" si="56">P17-P23-P51+P21+P33</f>
        <v>154.10000000000002</v>
      </c>
      <c r="Q65" s="22">
        <f t="shared" si="56"/>
        <v>149.60000000000002</v>
      </c>
      <c r="R65" s="22">
        <f t="shared" si="56"/>
        <v>144.40000000000003</v>
      </c>
      <c r="S65" s="22">
        <f t="shared" si="56"/>
        <v>154.00000000000003</v>
      </c>
      <c r="T65" s="22">
        <f t="shared" si="56"/>
        <v>151.50000000000003</v>
      </c>
      <c r="U65" s="22">
        <f t="shared" si="56"/>
        <v>148.50000000000003</v>
      </c>
      <c r="V65" s="22">
        <f t="shared" ref="V65:AA65" si="57">V17-V23-V51+V21+V33</f>
        <v>158.5391883593104</v>
      </c>
      <c r="W65" s="22">
        <f t="shared" si="57"/>
        <v>155.73918835931039</v>
      </c>
      <c r="X65" s="22">
        <f t="shared" si="57"/>
        <v>152.0391883593104</v>
      </c>
      <c r="Y65" s="22">
        <f t="shared" si="57"/>
        <v>151.71</v>
      </c>
      <c r="Z65" s="22">
        <f t="shared" si="57"/>
        <v>147.17000000000002</v>
      </c>
      <c r="AA65" s="22">
        <f t="shared" si="57"/>
        <v>141.49</v>
      </c>
      <c r="AB65" s="22">
        <f>AB17-AB23-AB51+AB21+AB33</f>
        <v>151.98918835931039</v>
      </c>
      <c r="AC65" s="22">
        <f>AC17-AC23-AC51+AC21+AC33</f>
        <v>148.78918835931037</v>
      </c>
      <c r="AD65" s="22"/>
    </row>
  </sheetData>
  <mergeCells count="10">
    <mergeCell ref="AB1:AD1"/>
    <mergeCell ref="Y1:AA1"/>
    <mergeCell ref="V1:X1"/>
    <mergeCell ref="S1:U1"/>
    <mergeCell ref="P1:R1"/>
    <mergeCell ref="B1:D1"/>
    <mergeCell ref="E1:F1"/>
    <mergeCell ref="G1:I1"/>
    <mergeCell ref="J1:L1"/>
    <mergeCell ref="M1:O1"/>
  </mergeCells>
  <phoneticPr fontId="14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5"/>
  <sheetViews>
    <sheetView zoomScale="55" zoomScaleNormal="55" workbookViewId="0">
      <pane xSplit="1" ySplit="1" topLeftCell="P44" activePane="bottomRight" state="frozen"/>
      <selection pane="topRight"/>
      <selection pane="bottomLeft"/>
      <selection pane="bottomRight" activeCell="AB2" sqref="AB1:AD1048576"/>
    </sheetView>
  </sheetViews>
  <sheetFormatPr defaultColWidth="9" defaultRowHeight="15.6"/>
  <cols>
    <col min="1" max="1" width="62.09765625" style="1" customWidth="1"/>
    <col min="2" max="2" width="15.59765625" style="2" customWidth="1"/>
    <col min="3" max="4" width="15.59765625" style="1" customWidth="1"/>
    <col min="5" max="5" width="15.59765625" style="2" customWidth="1"/>
    <col min="6" max="6" width="15.59765625" style="1" customWidth="1"/>
    <col min="7" max="7" width="15.59765625" style="79" customWidth="1"/>
    <col min="8" max="9" width="15.59765625" style="1" customWidth="1"/>
    <col min="10" max="10" width="15.59765625" style="79" customWidth="1"/>
    <col min="11" max="15" width="15.59765625" style="1" customWidth="1"/>
    <col min="16" max="16" width="13.09765625" style="1" bestFit="1" customWidth="1"/>
    <col min="17" max="18" width="15.69921875" style="1" bestFit="1" customWidth="1"/>
    <col min="19" max="19" width="21.69921875" style="1" customWidth="1"/>
    <col min="20" max="20" width="18.59765625" style="1" customWidth="1"/>
    <col min="21" max="21" width="18.09765625" style="1" customWidth="1"/>
    <col min="22" max="22" width="15.59765625" style="2" customWidth="1"/>
    <col min="23" max="24" width="15.59765625" style="1" customWidth="1"/>
    <col min="25" max="25" width="15.59765625" style="2" customWidth="1"/>
    <col min="26" max="27" width="15.59765625" style="1" customWidth="1"/>
    <col min="28" max="30" width="18.296875" style="1" customWidth="1"/>
    <col min="31" max="16384" width="9" style="1"/>
  </cols>
  <sheetData>
    <row r="1" spans="1:30" ht="14.25" customHeight="1">
      <c r="A1" s="3"/>
      <c r="B1" s="90" t="s">
        <v>100</v>
      </c>
      <c r="C1" s="90"/>
      <c r="D1" s="90"/>
      <c r="E1" s="90" t="s">
        <v>101</v>
      </c>
      <c r="F1" s="90"/>
      <c r="G1" s="91" t="s">
        <v>113</v>
      </c>
      <c r="H1" s="91"/>
      <c r="I1" s="91"/>
      <c r="J1" s="90" t="s">
        <v>114</v>
      </c>
      <c r="K1" s="90"/>
      <c r="L1" s="90"/>
      <c r="M1" s="90" t="s">
        <v>121</v>
      </c>
      <c r="N1" s="90"/>
      <c r="O1" s="90"/>
      <c r="P1" s="90" t="s">
        <v>126</v>
      </c>
      <c r="Q1" s="90"/>
      <c r="R1" s="90"/>
      <c r="S1" s="90" t="s">
        <v>127</v>
      </c>
      <c r="T1" s="90"/>
      <c r="U1" s="90"/>
      <c r="V1" s="90" t="s">
        <v>129</v>
      </c>
      <c r="W1" s="90"/>
      <c r="X1" s="90"/>
      <c r="Y1" s="90" t="s">
        <v>130</v>
      </c>
      <c r="Z1" s="90"/>
      <c r="AA1" s="90"/>
      <c r="AB1" s="90" t="s">
        <v>131</v>
      </c>
      <c r="AC1" s="90"/>
      <c r="AD1" s="90"/>
    </row>
    <row r="2" spans="1:30" ht="29.25" customHeight="1">
      <c r="A2" s="4" t="s">
        <v>10</v>
      </c>
      <c r="B2" s="5" t="s">
        <v>102</v>
      </c>
      <c r="C2" s="6" t="s">
        <v>103</v>
      </c>
      <c r="D2" s="6" t="s">
        <v>104</v>
      </c>
      <c r="E2" s="5" t="s">
        <v>102</v>
      </c>
      <c r="F2" s="6" t="s">
        <v>104</v>
      </c>
      <c r="G2" s="66" t="s">
        <v>102</v>
      </c>
      <c r="H2" s="67" t="s">
        <v>103</v>
      </c>
      <c r="I2" s="67" t="s">
        <v>104</v>
      </c>
      <c r="J2" s="5" t="s">
        <v>102</v>
      </c>
      <c r="K2" s="6" t="s">
        <v>103</v>
      </c>
      <c r="L2" s="6" t="s">
        <v>104</v>
      </c>
      <c r="M2" s="5" t="s">
        <v>102</v>
      </c>
      <c r="N2" s="6" t="s">
        <v>103</v>
      </c>
      <c r="O2" s="6" t="s">
        <v>104</v>
      </c>
      <c r="P2" s="5" t="s">
        <v>102</v>
      </c>
      <c r="Q2" s="6" t="s">
        <v>103</v>
      </c>
      <c r="R2" s="6" t="s">
        <v>104</v>
      </c>
      <c r="S2" s="5" t="s">
        <v>102</v>
      </c>
      <c r="T2" s="6" t="s">
        <v>103</v>
      </c>
      <c r="U2" s="6" t="s">
        <v>104</v>
      </c>
      <c r="V2" s="5" t="s">
        <v>102</v>
      </c>
      <c r="W2" s="6" t="s">
        <v>103</v>
      </c>
      <c r="X2" s="6" t="s">
        <v>104</v>
      </c>
      <c r="Y2" s="5" t="s">
        <v>102</v>
      </c>
      <c r="Z2" s="6" t="s">
        <v>103</v>
      </c>
      <c r="AA2" s="6" t="s">
        <v>104</v>
      </c>
      <c r="AB2" s="5" t="s">
        <v>102</v>
      </c>
      <c r="AC2" s="6" t="s">
        <v>103</v>
      </c>
      <c r="AD2" s="6" t="s">
        <v>104</v>
      </c>
    </row>
    <row r="3" spans="1:30">
      <c r="A3" s="7" t="s">
        <v>11</v>
      </c>
      <c r="B3" s="8">
        <v>2.6</v>
      </c>
      <c r="C3" s="8">
        <v>2.6</v>
      </c>
      <c r="D3" s="8">
        <v>2.6</v>
      </c>
      <c r="E3" s="8">
        <v>2.6</v>
      </c>
      <c r="F3" s="8">
        <v>2.6</v>
      </c>
      <c r="G3" s="68">
        <v>2.6</v>
      </c>
      <c r="H3" s="68">
        <v>2.6</v>
      </c>
      <c r="I3" s="68">
        <v>2.6</v>
      </c>
      <c r="J3" s="8">
        <v>2.6</v>
      </c>
      <c r="K3" s="8">
        <v>2.6</v>
      </c>
      <c r="L3" s="8">
        <v>2.6</v>
      </c>
      <c r="M3" s="8">
        <v>2.6</v>
      </c>
      <c r="N3" s="8">
        <v>2.6</v>
      </c>
      <c r="O3" s="8">
        <v>2.6</v>
      </c>
      <c r="P3" s="8">
        <v>2.6</v>
      </c>
      <c r="Q3" s="8">
        <v>2.6</v>
      </c>
      <c r="R3" s="8">
        <v>2.6</v>
      </c>
      <c r="S3" s="8">
        <v>2.6</v>
      </c>
      <c r="T3" s="8">
        <v>2.6</v>
      </c>
      <c r="U3" s="8">
        <v>2.6</v>
      </c>
      <c r="V3" s="8">
        <v>2.6</v>
      </c>
      <c r="W3" s="8">
        <v>2.6</v>
      </c>
      <c r="X3" s="8">
        <v>2.6</v>
      </c>
      <c r="Y3" s="8">
        <v>2.6</v>
      </c>
      <c r="Z3" s="8">
        <v>2.6</v>
      </c>
      <c r="AA3" s="8">
        <v>2.6</v>
      </c>
      <c r="AB3" s="8">
        <v>2.6</v>
      </c>
      <c r="AC3" s="8">
        <v>2.6</v>
      </c>
      <c r="AD3" s="8"/>
    </row>
    <row r="4" spans="1:30">
      <c r="A4" s="7" t="s">
        <v>13</v>
      </c>
      <c r="B4" s="8">
        <v>100</v>
      </c>
      <c r="C4" s="8">
        <v>100</v>
      </c>
      <c r="D4" s="8">
        <v>100</v>
      </c>
      <c r="E4" s="8">
        <v>100</v>
      </c>
      <c r="F4" s="8">
        <v>100</v>
      </c>
      <c r="G4" s="68">
        <v>100</v>
      </c>
      <c r="H4" s="68">
        <v>100</v>
      </c>
      <c r="I4" s="68">
        <v>100</v>
      </c>
      <c r="J4" s="8">
        <v>100</v>
      </c>
      <c r="K4" s="8">
        <v>100</v>
      </c>
      <c r="L4" s="8">
        <v>100</v>
      </c>
      <c r="M4" s="8">
        <v>100</v>
      </c>
      <c r="N4" s="8">
        <v>100</v>
      </c>
      <c r="O4" s="8">
        <v>100</v>
      </c>
      <c r="P4" s="8">
        <v>100</v>
      </c>
      <c r="Q4" s="8">
        <v>100</v>
      </c>
      <c r="R4" s="8">
        <v>100</v>
      </c>
      <c r="S4" s="8">
        <v>100</v>
      </c>
      <c r="T4" s="8">
        <v>100</v>
      </c>
      <c r="U4" s="8">
        <v>100</v>
      </c>
      <c r="V4" s="8">
        <v>100</v>
      </c>
      <c r="W4" s="8">
        <v>100</v>
      </c>
      <c r="X4" s="8">
        <v>100</v>
      </c>
      <c r="Y4" s="8">
        <v>100</v>
      </c>
      <c r="Z4" s="8">
        <v>100</v>
      </c>
      <c r="AA4" s="8">
        <v>100</v>
      </c>
      <c r="AB4" s="8">
        <v>100</v>
      </c>
      <c r="AC4" s="8">
        <v>100</v>
      </c>
      <c r="AD4" s="8"/>
    </row>
    <row r="5" spans="1:30">
      <c r="A5" s="7" t="s">
        <v>15</v>
      </c>
      <c r="B5" s="9" t="s">
        <v>16</v>
      </c>
      <c r="C5" s="9" t="s">
        <v>16</v>
      </c>
      <c r="D5" s="9" t="s">
        <v>16</v>
      </c>
      <c r="E5" s="9" t="s">
        <v>16</v>
      </c>
      <c r="F5" s="9" t="s">
        <v>16</v>
      </c>
      <c r="G5" s="69" t="s">
        <v>16</v>
      </c>
      <c r="H5" s="69" t="s">
        <v>16</v>
      </c>
      <c r="I5" s="69" t="s">
        <v>16</v>
      </c>
      <c r="J5" s="69" t="s">
        <v>16</v>
      </c>
      <c r="K5" s="69" t="s">
        <v>16</v>
      </c>
      <c r="L5" s="69" t="s">
        <v>16</v>
      </c>
      <c r="M5" s="9" t="s">
        <v>16</v>
      </c>
      <c r="N5" s="9" t="s">
        <v>16</v>
      </c>
      <c r="O5" s="9" t="s">
        <v>16</v>
      </c>
      <c r="P5" s="9" t="s">
        <v>16</v>
      </c>
      <c r="Q5" s="9" t="s">
        <v>16</v>
      </c>
      <c r="R5" s="9" t="s">
        <v>16</v>
      </c>
      <c r="S5" s="9" t="s">
        <v>16</v>
      </c>
      <c r="T5" s="9" t="s">
        <v>16</v>
      </c>
      <c r="U5" s="9" t="s">
        <v>16</v>
      </c>
      <c r="V5" s="9" t="s">
        <v>16</v>
      </c>
      <c r="W5" s="9" t="s">
        <v>16</v>
      </c>
      <c r="X5" s="9" t="s">
        <v>16</v>
      </c>
      <c r="Y5" s="9" t="s">
        <v>16</v>
      </c>
      <c r="Z5" s="9" t="s">
        <v>16</v>
      </c>
      <c r="AA5" s="9" t="s">
        <v>16</v>
      </c>
      <c r="AB5" s="9" t="s">
        <v>16</v>
      </c>
      <c r="AC5" s="9" t="s">
        <v>16</v>
      </c>
      <c r="AD5" s="9"/>
    </row>
    <row r="6" spans="1:30">
      <c r="A6" s="7" t="s">
        <v>17</v>
      </c>
      <c r="B6" s="12" t="s">
        <v>16</v>
      </c>
      <c r="C6" s="12" t="s">
        <v>16</v>
      </c>
      <c r="D6" s="12" t="s">
        <v>16</v>
      </c>
      <c r="E6" s="12" t="s">
        <v>16</v>
      </c>
      <c r="F6" s="12" t="s">
        <v>16</v>
      </c>
      <c r="G6" s="71" t="s">
        <v>16</v>
      </c>
      <c r="H6" s="71" t="s">
        <v>16</v>
      </c>
      <c r="I6" s="71" t="s">
        <v>16</v>
      </c>
      <c r="J6" s="12" t="s">
        <v>16</v>
      </c>
      <c r="K6" s="12" t="s">
        <v>16</v>
      </c>
      <c r="L6" s="12" t="s">
        <v>16</v>
      </c>
      <c r="M6" s="12" t="s">
        <v>16</v>
      </c>
      <c r="N6" s="12" t="s">
        <v>16</v>
      </c>
      <c r="O6" s="12" t="s">
        <v>16</v>
      </c>
      <c r="P6" s="12" t="s">
        <v>16</v>
      </c>
      <c r="Q6" s="12" t="s">
        <v>16</v>
      </c>
      <c r="R6" s="12" t="s">
        <v>16</v>
      </c>
      <c r="S6" s="8" t="s">
        <v>16</v>
      </c>
      <c r="T6" s="8" t="s">
        <v>16</v>
      </c>
      <c r="U6" s="8" t="s">
        <v>16</v>
      </c>
      <c r="V6" s="8" t="s">
        <v>16</v>
      </c>
      <c r="W6" s="8" t="s">
        <v>16</v>
      </c>
      <c r="X6" s="8" t="s">
        <v>16</v>
      </c>
      <c r="Y6" s="12" t="s">
        <v>16</v>
      </c>
      <c r="Z6" s="12" t="s">
        <v>16</v>
      </c>
      <c r="AA6" s="12" t="s">
        <v>16</v>
      </c>
      <c r="AB6" s="12" t="s">
        <v>16</v>
      </c>
      <c r="AC6" s="12" t="s">
        <v>16</v>
      </c>
      <c r="AD6" s="12"/>
    </row>
    <row r="7" spans="1:30">
      <c r="A7" s="7" t="s">
        <v>19</v>
      </c>
      <c r="B7" s="9" t="s">
        <v>16</v>
      </c>
      <c r="C7" s="9" t="s">
        <v>16</v>
      </c>
      <c r="D7" s="9" t="s">
        <v>16</v>
      </c>
      <c r="E7" s="9" t="s">
        <v>16</v>
      </c>
      <c r="F7" s="9" t="s">
        <v>16</v>
      </c>
      <c r="G7" s="69" t="s">
        <v>16</v>
      </c>
      <c r="H7" s="69" t="s">
        <v>16</v>
      </c>
      <c r="I7" s="69" t="s">
        <v>16</v>
      </c>
      <c r="J7" s="69" t="s">
        <v>16</v>
      </c>
      <c r="K7" s="69" t="s">
        <v>16</v>
      </c>
      <c r="L7" s="69" t="s">
        <v>16</v>
      </c>
      <c r="M7" s="9" t="s">
        <v>16</v>
      </c>
      <c r="N7" s="9" t="s">
        <v>16</v>
      </c>
      <c r="O7" s="9" t="s">
        <v>16</v>
      </c>
      <c r="P7" s="9" t="s">
        <v>16</v>
      </c>
      <c r="Q7" s="9" t="s">
        <v>16</v>
      </c>
      <c r="R7" s="9" t="s">
        <v>16</v>
      </c>
      <c r="S7" s="9" t="s">
        <v>16</v>
      </c>
      <c r="T7" s="9" t="s">
        <v>16</v>
      </c>
      <c r="U7" s="9" t="s">
        <v>16</v>
      </c>
      <c r="V7" s="9" t="s">
        <v>16</v>
      </c>
      <c r="W7" s="9" t="s">
        <v>16</v>
      </c>
      <c r="X7" s="9" t="s">
        <v>16</v>
      </c>
      <c r="Y7" s="9" t="s">
        <v>16</v>
      </c>
      <c r="Z7" s="9" t="s">
        <v>16</v>
      </c>
      <c r="AA7" s="9" t="s">
        <v>16</v>
      </c>
      <c r="AB7" s="9" t="s">
        <v>16</v>
      </c>
      <c r="AC7" s="9" t="s">
        <v>16</v>
      </c>
      <c r="AD7" s="9"/>
    </row>
    <row r="8" spans="1:30">
      <c r="A8" s="7" t="s">
        <v>20</v>
      </c>
      <c r="B8" s="26">
        <v>0.1</v>
      </c>
      <c r="C8" s="26">
        <v>0.1</v>
      </c>
      <c r="D8" s="26">
        <v>0.1</v>
      </c>
      <c r="E8" s="26">
        <v>0.1</v>
      </c>
      <c r="F8" s="26">
        <v>0.1</v>
      </c>
      <c r="G8" s="70">
        <v>0.1</v>
      </c>
      <c r="H8" s="70">
        <v>0.1</v>
      </c>
      <c r="I8" s="70">
        <v>0.1</v>
      </c>
      <c r="J8" s="26">
        <v>0.1</v>
      </c>
      <c r="K8" s="26">
        <v>0.1</v>
      </c>
      <c r="L8" s="26">
        <v>0.1</v>
      </c>
      <c r="M8" s="26">
        <v>0.1</v>
      </c>
      <c r="N8" s="26">
        <v>0.1</v>
      </c>
      <c r="O8" s="26">
        <v>0.1</v>
      </c>
      <c r="P8" s="26">
        <v>0.1</v>
      </c>
      <c r="Q8" s="26">
        <v>0.1</v>
      </c>
      <c r="R8" s="26">
        <v>0.1</v>
      </c>
      <c r="S8" s="11">
        <v>0.1</v>
      </c>
      <c r="T8" s="11">
        <v>0.1</v>
      </c>
      <c r="U8" s="11">
        <v>0.1</v>
      </c>
      <c r="V8" s="11">
        <v>0.1</v>
      </c>
      <c r="W8" s="11">
        <v>0.1</v>
      </c>
      <c r="X8" s="11">
        <v>0.1</v>
      </c>
      <c r="Y8" s="26">
        <v>0.1</v>
      </c>
      <c r="Z8" s="26">
        <v>0.1</v>
      </c>
      <c r="AA8" s="26">
        <v>0.1</v>
      </c>
      <c r="AB8" s="26">
        <v>0.1</v>
      </c>
      <c r="AC8" s="26">
        <v>0.1</v>
      </c>
      <c r="AD8" s="26"/>
    </row>
    <row r="9" spans="1:30" ht="27.6">
      <c r="A9" s="7" t="s">
        <v>21</v>
      </c>
      <c r="B9" s="12" t="s">
        <v>22</v>
      </c>
      <c r="C9" s="12" t="s">
        <v>22</v>
      </c>
      <c r="D9" s="12" t="s">
        <v>22</v>
      </c>
      <c r="E9" s="12" t="s">
        <v>22</v>
      </c>
      <c r="F9" s="12" t="s">
        <v>22</v>
      </c>
      <c r="G9" s="71" t="s">
        <v>22</v>
      </c>
      <c r="H9" s="71" t="s">
        <v>22</v>
      </c>
      <c r="I9" s="71" t="s">
        <v>22</v>
      </c>
      <c r="J9" s="12" t="s">
        <v>22</v>
      </c>
      <c r="K9" s="12" t="s">
        <v>22</v>
      </c>
      <c r="L9" s="12" t="s">
        <v>22</v>
      </c>
      <c r="M9" s="12" t="s">
        <v>22</v>
      </c>
      <c r="N9" s="12" t="s">
        <v>22</v>
      </c>
      <c r="O9" s="12" t="s">
        <v>22</v>
      </c>
      <c r="P9" s="12" t="s">
        <v>22</v>
      </c>
      <c r="Q9" s="12" t="s">
        <v>22</v>
      </c>
      <c r="R9" s="12" t="s">
        <v>22</v>
      </c>
      <c r="S9" s="8" t="s">
        <v>22</v>
      </c>
      <c r="T9" s="8" t="s">
        <v>22</v>
      </c>
      <c r="U9" s="8" t="s">
        <v>22</v>
      </c>
      <c r="V9" s="8" t="s">
        <v>22</v>
      </c>
      <c r="W9" s="8" t="s">
        <v>22</v>
      </c>
      <c r="X9" s="8" t="s">
        <v>22</v>
      </c>
      <c r="Y9" s="12" t="s">
        <v>22</v>
      </c>
      <c r="Z9" s="12" t="s">
        <v>22</v>
      </c>
      <c r="AA9" s="12" t="s">
        <v>22</v>
      </c>
      <c r="AB9" s="12" t="s">
        <v>22</v>
      </c>
      <c r="AC9" s="12" t="s">
        <v>22</v>
      </c>
      <c r="AD9" s="12"/>
    </row>
    <row r="10" spans="1:30">
      <c r="A10" s="7" t="s">
        <v>23</v>
      </c>
      <c r="B10" s="12">
        <v>3</v>
      </c>
      <c r="C10" s="12">
        <v>3</v>
      </c>
      <c r="D10" s="12">
        <v>3</v>
      </c>
      <c r="E10" s="12">
        <v>3</v>
      </c>
      <c r="F10" s="12">
        <v>3</v>
      </c>
      <c r="G10" s="71">
        <v>3</v>
      </c>
      <c r="H10" s="71">
        <v>3</v>
      </c>
      <c r="I10" s="71">
        <v>3</v>
      </c>
      <c r="J10" s="12">
        <v>3</v>
      </c>
      <c r="K10" s="12">
        <v>3</v>
      </c>
      <c r="L10" s="12">
        <v>3</v>
      </c>
      <c r="M10" s="12">
        <v>3</v>
      </c>
      <c r="N10" s="12">
        <v>3</v>
      </c>
      <c r="O10" s="12">
        <v>3</v>
      </c>
      <c r="P10" s="12">
        <v>3</v>
      </c>
      <c r="Q10" s="12">
        <v>3</v>
      </c>
      <c r="R10" s="12">
        <v>3</v>
      </c>
      <c r="S10" s="8">
        <v>3</v>
      </c>
      <c r="T10" s="8">
        <v>3</v>
      </c>
      <c r="U10" s="8">
        <v>3</v>
      </c>
      <c r="V10" s="8">
        <v>3</v>
      </c>
      <c r="W10" s="8">
        <v>3</v>
      </c>
      <c r="X10" s="8">
        <v>3</v>
      </c>
      <c r="Y10" s="12">
        <v>3</v>
      </c>
      <c r="Z10" s="12">
        <v>3</v>
      </c>
      <c r="AA10" s="12">
        <v>3</v>
      </c>
      <c r="AB10" s="12">
        <v>3</v>
      </c>
      <c r="AC10" s="12">
        <v>3</v>
      </c>
      <c r="AD10" s="12"/>
    </row>
    <row r="11" spans="1:30">
      <c r="A11" s="4" t="s">
        <v>24</v>
      </c>
      <c r="B11" s="13"/>
      <c r="C11" s="13"/>
      <c r="D11" s="13"/>
      <c r="E11" s="13"/>
      <c r="F11" s="13"/>
      <c r="G11" s="72"/>
      <c r="H11" s="72"/>
      <c r="I11" s="72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</row>
    <row r="12" spans="1:30" ht="15" customHeight="1">
      <c r="A12" s="7" t="s">
        <v>25</v>
      </c>
      <c r="B12" s="12">
        <v>192</v>
      </c>
      <c r="C12" s="12">
        <v>192</v>
      </c>
      <c r="D12" s="12">
        <v>192</v>
      </c>
      <c r="E12" s="12">
        <v>192</v>
      </c>
      <c r="F12" s="12">
        <v>192</v>
      </c>
      <c r="G12" s="71">
        <v>192</v>
      </c>
      <c r="H12" s="71">
        <v>192</v>
      </c>
      <c r="I12" s="71">
        <v>192</v>
      </c>
      <c r="J12" s="12">
        <v>192</v>
      </c>
      <c r="K12" s="12">
        <v>192</v>
      </c>
      <c r="L12" s="12">
        <v>192</v>
      </c>
      <c r="M12" s="12">
        <v>192</v>
      </c>
      <c r="N12" s="12">
        <v>192</v>
      </c>
      <c r="O12" s="12">
        <v>192</v>
      </c>
      <c r="P12" s="12">
        <v>192</v>
      </c>
      <c r="Q12" s="12">
        <v>192</v>
      </c>
      <c r="R12" s="12">
        <v>192</v>
      </c>
      <c r="S12" s="8">
        <v>192</v>
      </c>
      <c r="T12" s="8">
        <v>192</v>
      </c>
      <c r="U12" s="8">
        <v>192</v>
      </c>
      <c r="V12" s="8">
        <v>192</v>
      </c>
      <c r="W12" s="8">
        <v>192</v>
      </c>
      <c r="X12" s="8">
        <v>192</v>
      </c>
      <c r="Y12" s="12">
        <v>192</v>
      </c>
      <c r="Z12" s="12">
        <v>192</v>
      </c>
      <c r="AA12" s="12">
        <v>192</v>
      </c>
      <c r="AB12" s="12">
        <v>192</v>
      </c>
      <c r="AC12" s="12">
        <v>192</v>
      </c>
      <c r="AD12" s="12"/>
    </row>
    <row r="13" spans="1:30">
      <c r="A13" s="7" t="s">
        <v>27</v>
      </c>
      <c r="B13" s="12">
        <v>64</v>
      </c>
      <c r="C13" s="12">
        <v>64</v>
      </c>
      <c r="D13" s="12">
        <v>64</v>
      </c>
      <c r="E13" s="12">
        <v>64</v>
      </c>
      <c r="F13" s="12">
        <v>64</v>
      </c>
      <c r="G13" s="71">
        <v>64</v>
      </c>
      <c r="H13" s="71">
        <v>64</v>
      </c>
      <c r="I13" s="71">
        <v>64</v>
      </c>
      <c r="J13" s="12">
        <v>64</v>
      </c>
      <c r="K13" s="12">
        <v>64</v>
      </c>
      <c r="L13" s="12">
        <v>64</v>
      </c>
      <c r="M13" s="12">
        <v>64</v>
      </c>
      <c r="N13" s="12">
        <v>64</v>
      </c>
      <c r="O13" s="12">
        <v>64</v>
      </c>
      <c r="P13" s="12">
        <v>64</v>
      </c>
      <c r="Q13" s="12">
        <v>64</v>
      </c>
      <c r="R13" s="12">
        <v>64</v>
      </c>
      <c r="S13" s="8">
        <v>64</v>
      </c>
      <c r="T13" s="8">
        <v>64</v>
      </c>
      <c r="U13" s="8">
        <v>64</v>
      </c>
      <c r="V13" s="8">
        <v>64</v>
      </c>
      <c r="W13" s="8">
        <v>64</v>
      </c>
      <c r="X13" s="8">
        <v>64</v>
      </c>
      <c r="Y13" s="12">
        <v>64</v>
      </c>
      <c r="Z13" s="12">
        <v>64</v>
      </c>
      <c r="AA13" s="12">
        <v>64</v>
      </c>
      <c r="AB13" s="12">
        <v>64</v>
      </c>
      <c r="AC13" s="12">
        <v>64</v>
      </c>
      <c r="AD13" s="12"/>
    </row>
    <row r="14" spans="1:30">
      <c r="A14" s="15" t="s">
        <v>29</v>
      </c>
      <c r="B14" s="16">
        <v>4</v>
      </c>
      <c r="C14" s="16">
        <v>4</v>
      </c>
      <c r="D14" s="16">
        <v>4</v>
      </c>
      <c r="E14" s="16">
        <v>4</v>
      </c>
      <c r="F14" s="16">
        <v>4</v>
      </c>
      <c r="G14" s="73">
        <v>4</v>
      </c>
      <c r="H14" s="73">
        <v>4</v>
      </c>
      <c r="I14" s="73">
        <v>4</v>
      </c>
      <c r="J14" s="82">
        <v>4</v>
      </c>
      <c r="K14" s="82">
        <v>4</v>
      </c>
      <c r="L14" s="82">
        <v>4</v>
      </c>
      <c r="M14" s="82">
        <v>2</v>
      </c>
      <c r="N14" s="82">
        <v>2</v>
      </c>
      <c r="O14" s="82">
        <v>2</v>
      </c>
      <c r="P14" s="82">
        <v>4</v>
      </c>
      <c r="Q14" s="82">
        <v>4</v>
      </c>
      <c r="R14" s="82">
        <v>4</v>
      </c>
      <c r="S14" s="82">
        <v>4</v>
      </c>
      <c r="T14" s="82">
        <v>4</v>
      </c>
      <c r="U14" s="82">
        <v>4</v>
      </c>
      <c r="V14" s="82">
        <v>2</v>
      </c>
      <c r="W14" s="82">
        <v>2</v>
      </c>
      <c r="X14" s="82">
        <v>2</v>
      </c>
      <c r="Y14" s="82">
        <v>4</v>
      </c>
      <c r="Z14" s="82">
        <v>4</v>
      </c>
      <c r="AA14" s="82">
        <v>4</v>
      </c>
      <c r="AB14" s="82">
        <v>4</v>
      </c>
      <c r="AC14" s="82">
        <v>4</v>
      </c>
      <c r="AD14" s="82"/>
    </row>
    <row r="15" spans="1:30">
      <c r="A15" s="10" t="s">
        <v>31</v>
      </c>
      <c r="B15" s="12">
        <v>33</v>
      </c>
      <c r="C15" s="12">
        <v>33</v>
      </c>
      <c r="D15" s="12">
        <v>33</v>
      </c>
      <c r="E15" s="12">
        <v>33</v>
      </c>
      <c r="F15" s="12">
        <v>33</v>
      </c>
      <c r="G15" s="71">
        <v>33</v>
      </c>
      <c r="H15" s="71">
        <v>33</v>
      </c>
      <c r="I15" s="71">
        <v>33</v>
      </c>
      <c r="J15" s="12">
        <v>33</v>
      </c>
      <c r="K15" s="12">
        <v>33</v>
      </c>
      <c r="L15" s="12">
        <v>33</v>
      </c>
      <c r="M15" s="83">
        <v>33</v>
      </c>
      <c r="N15" s="83">
        <v>33</v>
      </c>
      <c r="O15" s="83">
        <v>33</v>
      </c>
      <c r="P15" s="12">
        <v>33</v>
      </c>
      <c r="Q15" s="12">
        <v>33</v>
      </c>
      <c r="R15" s="12">
        <v>33</v>
      </c>
      <c r="S15" s="8">
        <v>33</v>
      </c>
      <c r="T15" s="8">
        <v>33</v>
      </c>
      <c r="U15" s="8">
        <v>33</v>
      </c>
      <c r="V15" s="8">
        <v>33</v>
      </c>
      <c r="W15" s="8">
        <v>33</v>
      </c>
      <c r="X15" s="8">
        <v>33</v>
      </c>
      <c r="Y15" s="12">
        <v>33</v>
      </c>
      <c r="Z15" s="12">
        <v>33</v>
      </c>
      <c r="AA15" s="12">
        <v>33</v>
      </c>
      <c r="AB15" s="12">
        <v>33</v>
      </c>
      <c r="AC15" s="12">
        <v>33</v>
      </c>
      <c r="AD15" s="12"/>
    </row>
    <row r="16" spans="1:30">
      <c r="A16" s="7" t="s">
        <v>33</v>
      </c>
      <c r="B16" s="12">
        <f t="shared" ref="B16:I16" si="0">B15+10*LOG10(B4)</f>
        <v>53</v>
      </c>
      <c r="C16" s="12">
        <f t="shared" si="0"/>
        <v>53</v>
      </c>
      <c r="D16" s="12">
        <f t="shared" si="0"/>
        <v>53</v>
      </c>
      <c r="E16" s="12">
        <f t="shared" si="0"/>
        <v>53</v>
      </c>
      <c r="F16" s="12">
        <f t="shared" si="0"/>
        <v>53</v>
      </c>
      <c r="G16" s="71">
        <f t="shared" si="0"/>
        <v>53</v>
      </c>
      <c r="H16" s="71">
        <f t="shared" si="0"/>
        <v>53</v>
      </c>
      <c r="I16" s="71">
        <f t="shared" si="0"/>
        <v>53</v>
      </c>
      <c r="J16" s="12">
        <f>J15+10*LOG10(J4)</f>
        <v>53</v>
      </c>
      <c r="K16" s="12">
        <f>K15+10*LOG10(K4)</f>
        <v>53</v>
      </c>
      <c r="L16" s="12">
        <f>L15+10*LOG10(L4)</f>
        <v>53</v>
      </c>
      <c r="M16" s="12">
        <f t="shared" ref="M16:O16" si="1">M15+10*LOG10(M4)</f>
        <v>53</v>
      </c>
      <c r="N16" s="12">
        <f t="shared" si="1"/>
        <v>53</v>
      </c>
      <c r="O16" s="12">
        <f t="shared" si="1"/>
        <v>53</v>
      </c>
      <c r="P16" s="12">
        <f t="shared" ref="P16:U16" si="2">P15+10*LOG10(P4)</f>
        <v>53</v>
      </c>
      <c r="Q16" s="12">
        <f t="shared" si="2"/>
        <v>53</v>
      </c>
      <c r="R16" s="12">
        <f t="shared" si="2"/>
        <v>53</v>
      </c>
      <c r="S16" s="8">
        <f t="shared" si="2"/>
        <v>53</v>
      </c>
      <c r="T16" s="8">
        <f t="shared" si="2"/>
        <v>53</v>
      </c>
      <c r="U16" s="8">
        <f t="shared" si="2"/>
        <v>53</v>
      </c>
      <c r="V16" s="8">
        <f t="shared" ref="V16:AA16" si="3">V15+10*LOG10(V4)</f>
        <v>53</v>
      </c>
      <c r="W16" s="8">
        <f t="shared" si="3"/>
        <v>53</v>
      </c>
      <c r="X16" s="8">
        <f t="shared" si="3"/>
        <v>53</v>
      </c>
      <c r="Y16" s="12">
        <f t="shared" si="3"/>
        <v>53</v>
      </c>
      <c r="Z16" s="12">
        <f t="shared" si="3"/>
        <v>53</v>
      </c>
      <c r="AA16" s="12">
        <f t="shared" si="3"/>
        <v>53</v>
      </c>
      <c r="AB16" s="12">
        <f>AB15+10*LOG10(AB4)</f>
        <v>53</v>
      </c>
      <c r="AC16" s="12">
        <f>AC15+10*LOG10(AC4)</f>
        <v>53</v>
      </c>
      <c r="AD16" s="12"/>
    </row>
    <row r="17" spans="1:30" ht="27.6">
      <c r="A17" s="7" t="s">
        <v>35</v>
      </c>
      <c r="B17" s="12">
        <f t="shared" ref="B17:I17" si="4">B15+10*LOG10(B42/1000000)</f>
        <v>44.126050015345747</v>
      </c>
      <c r="C17" s="12">
        <f t="shared" si="4"/>
        <v>44.126050015345747</v>
      </c>
      <c r="D17" s="12">
        <f t="shared" si="4"/>
        <v>44.126050015345747</v>
      </c>
      <c r="E17" s="12">
        <f t="shared" si="4"/>
        <v>44.245042248342827</v>
      </c>
      <c r="F17" s="12">
        <f t="shared" si="4"/>
        <v>44.245042248342827</v>
      </c>
      <c r="G17" s="71">
        <f t="shared" si="4"/>
        <v>44.126050015345747</v>
      </c>
      <c r="H17" s="71">
        <f t="shared" si="4"/>
        <v>44.126050015345747</v>
      </c>
      <c r="I17" s="71">
        <f t="shared" si="4"/>
        <v>44.126050015345747</v>
      </c>
      <c r="J17" s="12">
        <f>J15+10*LOG10(J42/1000000)</f>
        <v>45.375437381428746</v>
      </c>
      <c r="K17" s="12">
        <f>K15+10*LOG10(K42/1000000)</f>
        <v>45.375437381428746</v>
      </c>
      <c r="L17" s="12">
        <f>L15+10*LOG10(L42/1000000)</f>
        <v>45.375437381428746</v>
      </c>
      <c r="M17" s="12">
        <f t="shared" ref="M17:O17" si="5">M15+10*LOG10(M42/1000000)</f>
        <v>45.09515014542631</v>
      </c>
      <c r="N17" s="12">
        <f t="shared" si="5"/>
        <v>45.09515014542631</v>
      </c>
      <c r="O17" s="12">
        <f t="shared" si="5"/>
        <v>45.09515014542631</v>
      </c>
      <c r="P17" s="12">
        <f t="shared" ref="P17:U17" si="6">P15+10*LOG10(P42/1000000)</f>
        <v>44.126050015345747</v>
      </c>
      <c r="Q17" s="12">
        <f t="shared" si="6"/>
        <v>44.126050015345747</v>
      </c>
      <c r="R17" s="12">
        <f t="shared" si="6"/>
        <v>44.126050015345747</v>
      </c>
      <c r="S17" s="8">
        <f t="shared" si="6"/>
        <v>44.126050015345747</v>
      </c>
      <c r="T17" s="8">
        <f t="shared" si="6"/>
        <v>44.126050015345747</v>
      </c>
      <c r="U17" s="8">
        <f t="shared" si="6"/>
        <v>44.126050015345747</v>
      </c>
      <c r="V17" s="8">
        <f t="shared" ref="V17:AA17" si="7">V15+10*LOG10(V42/1000000)</f>
        <v>44.245042248342827</v>
      </c>
      <c r="W17" s="8">
        <f t="shared" si="7"/>
        <v>44.245042248342827</v>
      </c>
      <c r="X17" s="8">
        <f t="shared" si="7"/>
        <v>44.245042248342827</v>
      </c>
      <c r="Y17" s="12">
        <f t="shared" si="7"/>
        <v>44.126050015345747</v>
      </c>
      <c r="Z17" s="12">
        <f t="shared" si="7"/>
        <v>44.126050015345747</v>
      </c>
      <c r="AA17" s="12">
        <f t="shared" si="7"/>
        <v>44.126050015345747</v>
      </c>
      <c r="AB17" s="12">
        <f>AB15+10*LOG10(AB42/1000000)</f>
        <v>40.024305364455252</v>
      </c>
      <c r="AC17" s="12">
        <f>AC15+10*LOG10(AC42/1000000)</f>
        <v>40.024305364455252</v>
      </c>
      <c r="AD17" s="12"/>
    </row>
    <row r="18" spans="1:30" ht="41.4">
      <c r="A18" s="14" t="s">
        <v>37</v>
      </c>
      <c r="B18" s="12">
        <f t="shared" ref="B18:I18" si="8">B19+10*LOG10(B12/B13)-B20</f>
        <v>12.771212547196624</v>
      </c>
      <c r="C18" s="12">
        <f t="shared" si="8"/>
        <v>12.771212547196624</v>
      </c>
      <c r="D18" s="12">
        <f t="shared" si="8"/>
        <v>12.771212547196624</v>
      </c>
      <c r="E18" s="12">
        <f t="shared" si="8"/>
        <v>9.8212125471966232</v>
      </c>
      <c r="F18" s="12">
        <f t="shared" si="8"/>
        <v>9.8212125471966232</v>
      </c>
      <c r="G18" s="71">
        <f t="shared" si="8"/>
        <v>12.771212547196624</v>
      </c>
      <c r="H18" s="71">
        <f t="shared" si="8"/>
        <v>12.771212547196624</v>
      </c>
      <c r="I18" s="71">
        <f t="shared" si="8"/>
        <v>12.771212547196624</v>
      </c>
      <c r="J18" s="12">
        <f>J19+10*LOG10(J12/J13)-J20</f>
        <v>12.771212547196624</v>
      </c>
      <c r="K18" s="12">
        <f>K19+10*LOG10(K12/K13)-K20</f>
        <v>12.771212547196624</v>
      </c>
      <c r="L18" s="12">
        <f>L19+10*LOG10(L12/L13)-L20</f>
        <v>12.771212547196624</v>
      </c>
      <c r="M18" s="12">
        <f t="shared" ref="M18:O18" si="9">M19+10*LOG10(M12/M13)-M20</f>
        <v>10.121212547196624</v>
      </c>
      <c r="N18" s="12">
        <f t="shared" si="9"/>
        <v>10.121212547196624</v>
      </c>
      <c r="O18" s="12">
        <f t="shared" si="9"/>
        <v>10.121212547196624</v>
      </c>
      <c r="P18" s="12">
        <f t="shared" ref="P18:U18" si="10">P19+10*LOG10(P12/P13)-P20</f>
        <v>12.771212547196624</v>
      </c>
      <c r="Q18" s="12">
        <f t="shared" si="10"/>
        <v>12.771212547196624</v>
      </c>
      <c r="R18" s="12">
        <f t="shared" si="10"/>
        <v>12.771212547196624</v>
      </c>
      <c r="S18" s="8">
        <f t="shared" si="10"/>
        <v>12.771212547196624</v>
      </c>
      <c r="T18" s="8">
        <f t="shared" si="10"/>
        <v>12.771212547196624</v>
      </c>
      <c r="U18" s="8">
        <f t="shared" si="10"/>
        <v>12.771212547196624</v>
      </c>
      <c r="V18" s="8">
        <f t="shared" ref="V18:AA18" si="11">V19+10*LOG10(V12/V13)-V20</f>
        <v>12.771212547196624</v>
      </c>
      <c r="W18" s="8">
        <f t="shared" si="11"/>
        <v>12.771212547196624</v>
      </c>
      <c r="X18" s="8">
        <f t="shared" si="11"/>
        <v>12.771212547196624</v>
      </c>
      <c r="Y18" s="12">
        <f t="shared" si="11"/>
        <v>12.771212547196624</v>
      </c>
      <c r="Z18" s="12">
        <f t="shared" si="11"/>
        <v>12.771212547196624</v>
      </c>
      <c r="AA18" s="12">
        <f t="shared" si="11"/>
        <v>12.771212547196624</v>
      </c>
      <c r="AB18" s="12">
        <f>AB19+10*LOG10(AB12/AB13)-AB20</f>
        <v>12.771212547196624</v>
      </c>
      <c r="AC18" s="12">
        <f>AC19+10*LOG10(AC12/AC13)-AC20</f>
        <v>12.771212547196624</v>
      </c>
      <c r="AD18" s="12"/>
    </row>
    <row r="19" spans="1:30">
      <c r="A19" s="7" t="s">
        <v>39</v>
      </c>
      <c r="B19" s="12">
        <v>8</v>
      </c>
      <c r="C19" s="12">
        <v>8</v>
      </c>
      <c r="D19" s="12">
        <v>8</v>
      </c>
      <c r="E19" s="12">
        <v>8</v>
      </c>
      <c r="F19" s="12">
        <v>8</v>
      </c>
      <c r="G19" s="71">
        <v>8</v>
      </c>
      <c r="H19" s="71">
        <v>8</v>
      </c>
      <c r="I19" s="71">
        <v>8</v>
      </c>
      <c r="J19" s="12">
        <v>8</v>
      </c>
      <c r="K19" s="12">
        <v>8</v>
      </c>
      <c r="L19" s="12">
        <v>8</v>
      </c>
      <c r="M19" s="12">
        <v>8</v>
      </c>
      <c r="N19" s="12">
        <v>8</v>
      </c>
      <c r="O19" s="12">
        <v>8</v>
      </c>
      <c r="P19" s="12">
        <v>8</v>
      </c>
      <c r="Q19" s="12">
        <v>8</v>
      </c>
      <c r="R19" s="12">
        <v>8</v>
      </c>
      <c r="S19" s="8">
        <v>8</v>
      </c>
      <c r="T19" s="8">
        <v>8</v>
      </c>
      <c r="U19" s="8">
        <v>8</v>
      </c>
      <c r="V19" s="8">
        <v>8</v>
      </c>
      <c r="W19" s="8">
        <v>8</v>
      </c>
      <c r="X19" s="8">
        <v>8</v>
      </c>
      <c r="Y19" s="12">
        <v>8</v>
      </c>
      <c r="Z19" s="12">
        <v>8</v>
      </c>
      <c r="AA19" s="12">
        <v>8</v>
      </c>
      <c r="AB19" s="12">
        <v>8</v>
      </c>
      <c r="AC19" s="12">
        <v>8</v>
      </c>
      <c r="AD19" s="12"/>
    </row>
    <row r="20" spans="1:30" ht="41.4">
      <c r="A20" s="15" t="s">
        <v>41</v>
      </c>
      <c r="B20" s="16">
        <v>0</v>
      </c>
      <c r="C20" s="16">
        <v>0</v>
      </c>
      <c r="D20" s="16">
        <v>0</v>
      </c>
      <c r="E20" s="16">
        <v>2.95</v>
      </c>
      <c r="F20" s="16">
        <v>2.95</v>
      </c>
      <c r="G20" s="73">
        <v>0</v>
      </c>
      <c r="H20" s="73">
        <v>0</v>
      </c>
      <c r="I20" s="73">
        <v>0</v>
      </c>
      <c r="J20" s="82">
        <v>0</v>
      </c>
      <c r="K20" s="82">
        <v>0</v>
      </c>
      <c r="L20" s="82">
        <v>0</v>
      </c>
      <c r="M20" s="82">
        <v>2.65</v>
      </c>
      <c r="N20" s="82">
        <v>2.65</v>
      </c>
      <c r="O20" s="82">
        <v>2.65</v>
      </c>
      <c r="P20" s="82">
        <v>0</v>
      </c>
      <c r="Q20" s="82">
        <v>0</v>
      </c>
      <c r="R20" s="82">
        <v>0</v>
      </c>
      <c r="S20" s="82">
        <v>0</v>
      </c>
      <c r="T20" s="82">
        <v>0</v>
      </c>
      <c r="U20" s="82">
        <v>0</v>
      </c>
      <c r="V20" s="82">
        <v>0</v>
      </c>
      <c r="W20" s="82">
        <v>0</v>
      </c>
      <c r="X20" s="82">
        <v>0</v>
      </c>
      <c r="Y20" s="82">
        <v>0</v>
      </c>
      <c r="Z20" s="82">
        <v>0</v>
      </c>
      <c r="AA20" s="82">
        <v>0</v>
      </c>
      <c r="AB20" s="82">
        <v>0</v>
      </c>
      <c r="AC20" s="82">
        <v>0</v>
      </c>
      <c r="AD20" s="82"/>
    </row>
    <row r="21" spans="1:30" ht="61.5" customHeight="1">
      <c r="A21" s="27" t="s">
        <v>43</v>
      </c>
      <c r="B21" s="18">
        <v>8</v>
      </c>
      <c r="C21" s="18">
        <v>8</v>
      </c>
      <c r="D21" s="18">
        <v>8</v>
      </c>
      <c r="E21" s="18">
        <v>1.61</v>
      </c>
      <c r="F21" s="18">
        <v>1.61</v>
      </c>
      <c r="G21" s="74">
        <v>8</v>
      </c>
      <c r="H21" s="74">
        <v>8</v>
      </c>
      <c r="I21" s="74">
        <v>8</v>
      </c>
      <c r="J21" s="16">
        <v>8</v>
      </c>
      <c r="K21" s="16">
        <v>8</v>
      </c>
      <c r="L21" s="16">
        <v>8</v>
      </c>
      <c r="M21" s="16">
        <f>10*LOG10(M13/M14)-8</f>
        <v>7.0514997831990609</v>
      </c>
      <c r="N21" s="16">
        <f t="shared" ref="N21:O21" si="12">10*LOG10(N13/N14)-8</f>
        <v>7.0514997831990609</v>
      </c>
      <c r="O21" s="16">
        <f t="shared" si="12"/>
        <v>7.0514997831990609</v>
      </c>
      <c r="P21" s="16">
        <v>8</v>
      </c>
      <c r="Q21" s="16">
        <v>8</v>
      </c>
      <c r="R21" s="16">
        <v>8</v>
      </c>
      <c r="S21" s="16">
        <v>10</v>
      </c>
      <c r="T21" s="16">
        <v>10</v>
      </c>
      <c r="U21" s="16">
        <v>10</v>
      </c>
      <c r="V21" s="16">
        <v>15.05</v>
      </c>
      <c r="W21" s="16">
        <v>15.05</v>
      </c>
      <c r="X21" s="16">
        <v>15.05</v>
      </c>
      <c r="Y21" s="16">
        <v>8</v>
      </c>
      <c r="Z21" s="16">
        <v>8</v>
      </c>
      <c r="AA21" s="16">
        <v>8</v>
      </c>
      <c r="AB21" s="16">
        <v>12</v>
      </c>
      <c r="AC21" s="16">
        <v>12</v>
      </c>
      <c r="AD21" s="16"/>
    </row>
    <row r="22" spans="1:30">
      <c r="A22" s="7" t="s">
        <v>45</v>
      </c>
      <c r="B22" s="12">
        <v>0</v>
      </c>
      <c r="C22" s="12">
        <v>0</v>
      </c>
      <c r="D22" s="12">
        <v>0</v>
      </c>
      <c r="E22" s="12">
        <v>0</v>
      </c>
      <c r="F22" s="12">
        <v>0</v>
      </c>
      <c r="G22" s="71">
        <v>0</v>
      </c>
      <c r="H22" s="71">
        <v>0</v>
      </c>
      <c r="I22" s="71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2">
        <v>0</v>
      </c>
      <c r="Q22" s="12">
        <v>0</v>
      </c>
      <c r="R22" s="12">
        <v>0</v>
      </c>
      <c r="S22" s="8">
        <v>0</v>
      </c>
      <c r="T22" s="8">
        <v>0</v>
      </c>
      <c r="U22" s="8">
        <v>0</v>
      </c>
      <c r="V22" s="8">
        <v>0</v>
      </c>
      <c r="W22" s="8">
        <v>0</v>
      </c>
      <c r="X22" s="8">
        <v>0</v>
      </c>
      <c r="Y22" s="12">
        <v>0</v>
      </c>
      <c r="Z22" s="12">
        <v>0</v>
      </c>
      <c r="AA22" s="12">
        <v>0</v>
      </c>
      <c r="AB22" s="12">
        <v>0</v>
      </c>
      <c r="AC22" s="12">
        <v>0</v>
      </c>
      <c r="AD22" s="12"/>
    </row>
    <row r="23" spans="1:30">
      <c r="A23" s="7" t="s">
        <v>47</v>
      </c>
      <c r="B23" s="12">
        <v>0</v>
      </c>
      <c r="C23" s="12">
        <v>0</v>
      </c>
      <c r="D23" s="12">
        <v>0</v>
      </c>
      <c r="E23" s="12">
        <v>0</v>
      </c>
      <c r="F23" s="12">
        <v>0</v>
      </c>
      <c r="G23" s="71">
        <v>0</v>
      </c>
      <c r="H23" s="71">
        <v>0</v>
      </c>
      <c r="I23" s="71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2">
        <v>0</v>
      </c>
      <c r="Q23" s="12">
        <v>0</v>
      </c>
      <c r="R23" s="12">
        <v>0</v>
      </c>
      <c r="S23" s="8">
        <v>0</v>
      </c>
      <c r="T23" s="8">
        <v>0</v>
      </c>
      <c r="U23" s="8">
        <v>0</v>
      </c>
      <c r="V23" s="8">
        <v>0</v>
      </c>
      <c r="W23" s="8">
        <v>0</v>
      </c>
      <c r="X23" s="8">
        <v>0</v>
      </c>
      <c r="Y23" s="12">
        <v>0</v>
      </c>
      <c r="Z23" s="12">
        <v>0</v>
      </c>
      <c r="AA23" s="12">
        <v>0</v>
      </c>
      <c r="AB23" s="12">
        <v>0</v>
      </c>
      <c r="AC23" s="12">
        <v>0</v>
      </c>
      <c r="AD23" s="12"/>
    </row>
    <row r="24" spans="1:30" ht="27.6">
      <c r="A24" s="7" t="s">
        <v>48</v>
      </c>
      <c r="B24" s="12">
        <v>3</v>
      </c>
      <c r="C24" s="12">
        <v>3</v>
      </c>
      <c r="D24" s="12">
        <v>3</v>
      </c>
      <c r="E24" s="12">
        <v>3</v>
      </c>
      <c r="F24" s="12">
        <v>3</v>
      </c>
      <c r="G24" s="71">
        <v>3</v>
      </c>
      <c r="H24" s="71">
        <v>3</v>
      </c>
      <c r="I24" s="71">
        <v>3</v>
      </c>
      <c r="J24" s="12">
        <v>3</v>
      </c>
      <c r="K24" s="12">
        <v>3</v>
      </c>
      <c r="L24" s="12">
        <v>3</v>
      </c>
      <c r="M24" s="12">
        <v>3</v>
      </c>
      <c r="N24" s="12">
        <v>3</v>
      </c>
      <c r="O24" s="12">
        <v>3</v>
      </c>
      <c r="P24" s="12">
        <v>3</v>
      </c>
      <c r="Q24" s="12">
        <v>3</v>
      </c>
      <c r="R24" s="12">
        <v>3</v>
      </c>
      <c r="S24" s="8">
        <v>3</v>
      </c>
      <c r="T24" s="8">
        <v>3</v>
      </c>
      <c r="U24" s="8">
        <v>3</v>
      </c>
      <c r="V24" s="8">
        <v>3</v>
      </c>
      <c r="W24" s="8">
        <v>3</v>
      </c>
      <c r="X24" s="8">
        <v>3</v>
      </c>
      <c r="Y24" s="12">
        <v>3</v>
      </c>
      <c r="Z24" s="12">
        <v>3</v>
      </c>
      <c r="AA24" s="12">
        <v>3</v>
      </c>
      <c r="AB24" s="12">
        <v>3</v>
      </c>
      <c r="AC24" s="12">
        <v>3</v>
      </c>
      <c r="AD24" s="12"/>
    </row>
    <row r="25" spans="1:30">
      <c r="A25" s="7" t="s">
        <v>49</v>
      </c>
      <c r="B25" s="9" t="s">
        <v>16</v>
      </c>
      <c r="C25" s="9" t="s">
        <v>16</v>
      </c>
      <c r="D25" s="9" t="s">
        <v>16</v>
      </c>
      <c r="E25" s="9" t="s">
        <v>16</v>
      </c>
      <c r="F25" s="9" t="s">
        <v>16</v>
      </c>
      <c r="G25" s="69" t="s">
        <v>16</v>
      </c>
      <c r="H25" s="69" t="s">
        <v>16</v>
      </c>
      <c r="I25" s="69" t="s">
        <v>16</v>
      </c>
      <c r="J25" s="69" t="s">
        <v>16</v>
      </c>
      <c r="K25" s="69" t="s">
        <v>16</v>
      </c>
      <c r="L25" s="69" t="s">
        <v>16</v>
      </c>
      <c r="M25" s="9" t="s">
        <v>16</v>
      </c>
      <c r="N25" s="9" t="s">
        <v>16</v>
      </c>
      <c r="O25" s="9" t="s">
        <v>16</v>
      </c>
      <c r="P25" s="9" t="s">
        <v>16</v>
      </c>
      <c r="Q25" s="9" t="s">
        <v>16</v>
      </c>
      <c r="R25" s="9" t="s">
        <v>16</v>
      </c>
      <c r="S25" s="9" t="s">
        <v>16</v>
      </c>
      <c r="T25" s="9" t="s">
        <v>16</v>
      </c>
      <c r="U25" s="9" t="s">
        <v>16</v>
      </c>
      <c r="V25" s="9" t="s">
        <v>16</v>
      </c>
      <c r="W25" s="9" t="s">
        <v>16</v>
      </c>
      <c r="X25" s="9" t="s">
        <v>16</v>
      </c>
      <c r="Y25" s="9" t="s">
        <v>16</v>
      </c>
      <c r="Z25" s="9" t="s">
        <v>16</v>
      </c>
      <c r="AA25" s="9" t="s">
        <v>16</v>
      </c>
      <c r="AB25" s="9" t="s">
        <v>16</v>
      </c>
      <c r="AC25" s="9" t="s">
        <v>16</v>
      </c>
      <c r="AD25" s="9"/>
    </row>
    <row r="26" spans="1:30">
      <c r="A26" s="7" t="s">
        <v>51</v>
      </c>
      <c r="B26" s="12">
        <f t="shared" ref="B26:I26" si="13">B17+B18+B21-B23-B24</f>
        <v>61.89726256254238</v>
      </c>
      <c r="C26" s="12">
        <f t="shared" si="13"/>
        <v>61.89726256254238</v>
      </c>
      <c r="D26" s="12">
        <f t="shared" si="13"/>
        <v>61.89726256254238</v>
      </c>
      <c r="E26" s="12">
        <f t="shared" si="13"/>
        <v>52.67625479553945</v>
      </c>
      <c r="F26" s="12">
        <f t="shared" si="13"/>
        <v>52.67625479553945</v>
      </c>
      <c r="G26" s="71">
        <f t="shared" si="13"/>
        <v>61.89726256254238</v>
      </c>
      <c r="H26" s="71">
        <f t="shared" si="13"/>
        <v>61.89726256254238</v>
      </c>
      <c r="I26" s="71">
        <f t="shared" si="13"/>
        <v>61.89726256254238</v>
      </c>
      <c r="J26" s="12">
        <f>J17+J18+J21-J23-J24</f>
        <v>63.146649928625379</v>
      </c>
      <c r="K26" s="12">
        <f>K17+K18+K21-K23-K24</f>
        <v>63.146649928625379</v>
      </c>
      <c r="L26" s="12">
        <f>L17+L18+L21-L23-L24</f>
        <v>63.146649928625379</v>
      </c>
      <c r="M26" s="12">
        <f t="shared" ref="M26:O26" si="14">M17+M18+M21-M23-M24</f>
        <v>59.267862475822</v>
      </c>
      <c r="N26" s="12">
        <f t="shared" si="14"/>
        <v>59.267862475822</v>
      </c>
      <c r="O26" s="12">
        <f t="shared" si="14"/>
        <v>59.267862475822</v>
      </c>
      <c r="P26" s="12">
        <f t="shared" ref="P26:U26" si="15">P17+P18+P21-P23-P24</f>
        <v>61.89726256254238</v>
      </c>
      <c r="Q26" s="12">
        <f t="shared" si="15"/>
        <v>61.89726256254238</v>
      </c>
      <c r="R26" s="12">
        <f t="shared" si="15"/>
        <v>61.89726256254238</v>
      </c>
      <c r="S26" s="8">
        <f t="shared" si="15"/>
        <v>63.89726256254238</v>
      </c>
      <c r="T26" s="8">
        <f t="shared" si="15"/>
        <v>63.89726256254238</v>
      </c>
      <c r="U26" s="8">
        <f t="shared" si="15"/>
        <v>63.89726256254238</v>
      </c>
      <c r="V26" s="8">
        <f t="shared" ref="V26:AA26" si="16">V17+V18+V21-V23-V24</f>
        <v>69.06625479553945</v>
      </c>
      <c r="W26" s="8">
        <f t="shared" si="16"/>
        <v>69.06625479553945</v>
      </c>
      <c r="X26" s="8">
        <f t="shared" si="16"/>
        <v>69.06625479553945</v>
      </c>
      <c r="Y26" s="12">
        <f t="shared" si="16"/>
        <v>61.89726256254238</v>
      </c>
      <c r="Z26" s="12">
        <f t="shared" si="16"/>
        <v>61.89726256254238</v>
      </c>
      <c r="AA26" s="12">
        <f t="shared" si="16"/>
        <v>61.89726256254238</v>
      </c>
      <c r="AB26" s="12">
        <f>AB17+AB18+AB21-AB23-AB24</f>
        <v>61.795517911651871</v>
      </c>
      <c r="AC26" s="12">
        <f>AC17+AC18+AC21-AC23-AC24</f>
        <v>61.795517911651871</v>
      </c>
      <c r="AD26" s="12"/>
    </row>
    <row r="27" spans="1:30">
      <c r="A27" s="4" t="s">
        <v>52</v>
      </c>
      <c r="B27" s="13"/>
      <c r="C27" s="13"/>
      <c r="D27" s="13"/>
      <c r="E27" s="13"/>
      <c r="F27" s="13"/>
      <c r="G27" s="72"/>
      <c r="H27" s="72"/>
      <c r="I27" s="72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</row>
    <row r="28" spans="1:30">
      <c r="A28" s="7" t="s">
        <v>53</v>
      </c>
      <c r="B28" s="12">
        <v>4</v>
      </c>
      <c r="C28" s="12">
        <v>2</v>
      </c>
      <c r="D28" s="12">
        <v>1</v>
      </c>
      <c r="E28" s="12">
        <v>4</v>
      </c>
      <c r="F28" s="12">
        <v>1</v>
      </c>
      <c r="G28" s="71">
        <v>4</v>
      </c>
      <c r="H28" s="71">
        <v>2</v>
      </c>
      <c r="I28" s="71">
        <v>1</v>
      </c>
      <c r="J28" s="12">
        <v>4</v>
      </c>
      <c r="K28" s="12">
        <v>2</v>
      </c>
      <c r="L28" s="12">
        <v>1</v>
      </c>
      <c r="M28" s="12">
        <v>4</v>
      </c>
      <c r="N28" s="12">
        <v>2</v>
      </c>
      <c r="O28" s="12">
        <v>1</v>
      </c>
      <c r="P28" s="12">
        <v>4</v>
      </c>
      <c r="Q28" s="12">
        <v>2</v>
      </c>
      <c r="R28" s="12">
        <v>1</v>
      </c>
      <c r="S28" s="8">
        <v>4</v>
      </c>
      <c r="T28" s="8">
        <v>2</v>
      </c>
      <c r="U28" s="8">
        <v>1</v>
      </c>
      <c r="V28" s="8">
        <v>4</v>
      </c>
      <c r="W28" s="8">
        <v>2</v>
      </c>
      <c r="X28" s="8">
        <v>1</v>
      </c>
      <c r="Y28" s="12">
        <v>4</v>
      </c>
      <c r="Z28" s="12">
        <v>2</v>
      </c>
      <c r="AA28" s="12">
        <v>1</v>
      </c>
      <c r="AB28" s="12">
        <v>4</v>
      </c>
      <c r="AC28" s="12">
        <v>2</v>
      </c>
      <c r="AD28" s="12"/>
    </row>
    <row r="29" spans="1:30">
      <c r="A29" s="7" t="s">
        <v>54</v>
      </c>
      <c r="B29" s="12">
        <v>4</v>
      </c>
      <c r="C29" s="12">
        <v>2</v>
      </c>
      <c r="D29" s="12">
        <v>1</v>
      </c>
      <c r="E29" s="12">
        <v>4</v>
      </c>
      <c r="F29" s="12">
        <v>1</v>
      </c>
      <c r="G29" s="71">
        <v>4</v>
      </c>
      <c r="H29" s="71">
        <v>2</v>
      </c>
      <c r="I29" s="71">
        <v>1</v>
      </c>
      <c r="J29" s="12">
        <v>4</v>
      </c>
      <c r="K29" s="12">
        <v>2</v>
      </c>
      <c r="L29" s="12">
        <v>1</v>
      </c>
      <c r="M29" s="12">
        <v>4</v>
      </c>
      <c r="N29" s="12">
        <v>2</v>
      </c>
      <c r="O29" s="12">
        <v>1</v>
      </c>
      <c r="P29" s="12">
        <v>4</v>
      </c>
      <c r="Q29" s="12">
        <v>2</v>
      </c>
      <c r="R29" s="12">
        <v>1</v>
      </c>
      <c r="S29" s="8">
        <v>4</v>
      </c>
      <c r="T29" s="8">
        <v>2</v>
      </c>
      <c r="U29" s="8">
        <v>1</v>
      </c>
      <c r="V29" s="8">
        <v>4</v>
      </c>
      <c r="W29" s="8">
        <v>2</v>
      </c>
      <c r="X29" s="8">
        <v>1</v>
      </c>
      <c r="Y29" s="12">
        <v>4</v>
      </c>
      <c r="Z29" s="12">
        <v>2</v>
      </c>
      <c r="AA29" s="12">
        <v>1</v>
      </c>
      <c r="AB29" s="12">
        <v>4</v>
      </c>
      <c r="AC29" s="12">
        <v>2</v>
      </c>
      <c r="AD29" s="12"/>
    </row>
    <row r="30" spans="1:30" ht="41.4">
      <c r="A30" s="7" t="s">
        <v>56</v>
      </c>
      <c r="B30" s="12">
        <f t="shared" ref="B30:I30" si="17">B31+10*LOG10(B28/B29)-B32</f>
        <v>0</v>
      </c>
      <c r="C30" s="12">
        <f t="shared" si="17"/>
        <v>-3</v>
      </c>
      <c r="D30" s="12">
        <f t="shared" si="17"/>
        <v>-3</v>
      </c>
      <c r="E30" s="12">
        <f t="shared" si="17"/>
        <v>0</v>
      </c>
      <c r="F30" s="12">
        <f t="shared" si="17"/>
        <v>-3</v>
      </c>
      <c r="G30" s="71">
        <f t="shared" si="17"/>
        <v>0</v>
      </c>
      <c r="H30" s="71">
        <f t="shared" si="17"/>
        <v>-3</v>
      </c>
      <c r="I30" s="71">
        <f t="shared" si="17"/>
        <v>-3</v>
      </c>
      <c r="J30" s="12">
        <f>J31+10*LOG10(J28/J29)-J32</f>
        <v>0</v>
      </c>
      <c r="K30" s="12">
        <f>K31+10*LOG10(K28/K29)-K32</f>
        <v>-3</v>
      </c>
      <c r="L30" s="12">
        <f>L31+10*LOG10(L28/L29)-L32</f>
        <v>-3</v>
      </c>
      <c r="M30" s="12">
        <f t="shared" ref="M30:O30" si="18">M31+10*LOG10(M28/M29)-M32</f>
        <v>0</v>
      </c>
      <c r="N30" s="12">
        <f t="shared" si="18"/>
        <v>-3</v>
      </c>
      <c r="O30" s="12">
        <f t="shared" si="18"/>
        <v>-3</v>
      </c>
      <c r="P30" s="12">
        <f t="shared" ref="P30:U30" si="19">P31+10*LOG10(P28/P29)-P32</f>
        <v>0</v>
      </c>
      <c r="Q30" s="12">
        <f t="shared" si="19"/>
        <v>-3</v>
      </c>
      <c r="R30" s="12">
        <f t="shared" si="19"/>
        <v>-3</v>
      </c>
      <c r="S30" s="8">
        <f t="shared" si="19"/>
        <v>0</v>
      </c>
      <c r="T30" s="8">
        <f t="shared" si="19"/>
        <v>-3</v>
      </c>
      <c r="U30" s="8">
        <f t="shared" si="19"/>
        <v>-3</v>
      </c>
      <c r="V30" s="8">
        <f t="shared" ref="V30:AA30" si="20">V31+10*LOG10(V28/V29)-V32</f>
        <v>0</v>
      </c>
      <c r="W30" s="8">
        <f t="shared" si="20"/>
        <v>-3</v>
      </c>
      <c r="X30" s="8">
        <f t="shared" si="20"/>
        <v>-3</v>
      </c>
      <c r="Y30" s="12">
        <f t="shared" si="20"/>
        <v>0</v>
      </c>
      <c r="Z30" s="12">
        <f t="shared" si="20"/>
        <v>-3</v>
      </c>
      <c r="AA30" s="12">
        <f t="shared" si="20"/>
        <v>-3</v>
      </c>
      <c r="AB30" s="12">
        <f>AB31+10*LOG10(AB28/AB29)-AB32</f>
        <v>0</v>
      </c>
      <c r="AC30" s="12">
        <f>AC31+10*LOG10(AC28/AC29)-AC32</f>
        <v>-3</v>
      </c>
      <c r="AD30" s="12"/>
    </row>
    <row r="31" spans="1:30">
      <c r="A31" s="7" t="s">
        <v>57</v>
      </c>
      <c r="B31" s="12">
        <v>0</v>
      </c>
      <c r="C31" s="12">
        <v>-3</v>
      </c>
      <c r="D31" s="12">
        <v>-3</v>
      </c>
      <c r="E31" s="12">
        <v>0</v>
      </c>
      <c r="F31" s="12">
        <v>-3</v>
      </c>
      <c r="G31" s="71">
        <v>0</v>
      </c>
      <c r="H31" s="71">
        <v>-3</v>
      </c>
      <c r="I31" s="71">
        <v>-3</v>
      </c>
      <c r="J31" s="12">
        <v>0</v>
      </c>
      <c r="K31" s="12">
        <v>-3</v>
      </c>
      <c r="L31" s="12">
        <v>-3</v>
      </c>
      <c r="M31" s="12">
        <v>0</v>
      </c>
      <c r="N31" s="12">
        <v>-3</v>
      </c>
      <c r="O31" s="12">
        <v>-3</v>
      </c>
      <c r="P31" s="12">
        <v>0</v>
      </c>
      <c r="Q31" s="12">
        <v>-3</v>
      </c>
      <c r="R31" s="12">
        <v>-3</v>
      </c>
      <c r="S31" s="8">
        <v>0</v>
      </c>
      <c r="T31" s="8">
        <v>-3</v>
      </c>
      <c r="U31" s="8">
        <v>-3</v>
      </c>
      <c r="V31" s="8">
        <v>0</v>
      </c>
      <c r="W31" s="8">
        <v>-3</v>
      </c>
      <c r="X31" s="8">
        <v>-3</v>
      </c>
      <c r="Y31" s="12">
        <v>0</v>
      </c>
      <c r="Z31" s="12">
        <v>-3</v>
      </c>
      <c r="AA31" s="12">
        <v>-3</v>
      </c>
      <c r="AB31" s="12">
        <v>0</v>
      </c>
      <c r="AC31" s="12">
        <v>-3</v>
      </c>
      <c r="AD31" s="12"/>
    </row>
    <row r="32" spans="1:30" ht="41.4">
      <c r="A32" s="14" t="s">
        <v>58</v>
      </c>
      <c r="B32" s="12">
        <v>0</v>
      </c>
      <c r="C32" s="12">
        <v>0</v>
      </c>
      <c r="D32" s="12">
        <v>0</v>
      </c>
      <c r="E32" s="12">
        <v>0</v>
      </c>
      <c r="F32" s="12">
        <v>0</v>
      </c>
      <c r="G32" s="71">
        <v>0</v>
      </c>
      <c r="H32" s="71">
        <v>0</v>
      </c>
      <c r="I32" s="71">
        <v>0</v>
      </c>
      <c r="J32" s="12">
        <v>0</v>
      </c>
      <c r="K32" s="12">
        <v>0</v>
      </c>
      <c r="L32" s="12">
        <v>0</v>
      </c>
      <c r="M32" s="12">
        <v>0</v>
      </c>
      <c r="N32" s="12">
        <v>0</v>
      </c>
      <c r="O32" s="12">
        <v>0</v>
      </c>
      <c r="P32" s="12">
        <v>0</v>
      </c>
      <c r="Q32" s="12">
        <v>0</v>
      </c>
      <c r="R32" s="12">
        <v>0</v>
      </c>
      <c r="S32" s="8">
        <v>0</v>
      </c>
      <c r="T32" s="8">
        <v>0</v>
      </c>
      <c r="U32" s="8">
        <v>0</v>
      </c>
      <c r="V32" s="8">
        <v>0</v>
      </c>
      <c r="W32" s="8">
        <v>0</v>
      </c>
      <c r="X32" s="8">
        <v>0</v>
      </c>
      <c r="Y32" s="12">
        <v>0</v>
      </c>
      <c r="Z32" s="12">
        <v>0</v>
      </c>
      <c r="AA32" s="12">
        <v>0</v>
      </c>
      <c r="AB32" s="12">
        <v>0</v>
      </c>
      <c r="AC32" s="12">
        <v>0</v>
      </c>
      <c r="AD32" s="12"/>
    </row>
    <row r="33" spans="1:30" ht="27.6">
      <c r="A33" s="20" t="s">
        <v>105</v>
      </c>
      <c r="B33" s="12">
        <v>0</v>
      </c>
      <c r="C33" s="12">
        <v>0</v>
      </c>
      <c r="D33" s="12">
        <v>0</v>
      </c>
      <c r="E33" s="12">
        <v>0</v>
      </c>
      <c r="F33" s="12">
        <v>0</v>
      </c>
      <c r="G33" s="71">
        <v>0</v>
      </c>
      <c r="H33" s="71">
        <v>0</v>
      </c>
      <c r="I33" s="71">
        <v>0</v>
      </c>
      <c r="J33" s="12">
        <v>0</v>
      </c>
      <c r="K33" s="12">
        <v>0</v>
      </c>
      <c r="L33" s="12">
        <v>0</v>
      </c>
      <c r="M33" s="12">
        <v>0</v>
      </c>
      <c r="N33" s="12">
        <v>0</v>
      </c>
      <c r="O33" s="12">
        <v>0</v>
      </c>
      <c r="P33" s="12">
        <v>0</v>
      </c>
      <c r="Q33" s="12">
        <v>0</v>
      </c>
      <c r="R33" s="12">
        <v>0</v>
      </c>
      <c r="S33" s="8">
        <v>0</v>
      </c>
      <c r="T33" s="8">
        <v>0</v>
      </c>
      <c r="U33" s="8">
        <v>0</v>
      </c>
      <c r="V33" s="8">
        <v>0</v>
      </c>
      <c r="W33" s="8">
        <v>0</v>
      </c>
      <c r="X33" s="8">
        <v>0</v>
      </c>
      <c r="Y33" s="12">
        <v>0</v>
      </c>
      <c r="Z33" s="12">
        <v>0</v>
      </c>
      <c r="AA33" s="12">
        <v>0</v>
      </c>
      <c r="AB33" s="12">
        <v>0</v>
      </c>
      <c r="AC33" s="12">
        <v>0</v>
      </c>
      <c r="AD33" s="12"/>
    </row>
    <row r="34" spans="1:30" ht="27.6">
      <c r="A34" s="7" t="s">
        <v>60</v>
      </c>
      <c r="B34" s="12">
        <v>1</v>
      </c>
      <c r="C34" s="12">
        <v>1</v>
      </c>
      <c r="D34" s="12">
        <v>1</v>
      </c>
      <c r="E34" s="12">
        <v>1</v>
      </c>
      <c r="F34" s="12">
        <v>1</v>
      </c>
      <c r="G34" s="71">
        <v>1</v>
      </c>
      <c r="H34" s="71">
        <v>1</v>
      </c>
      <c r="I34" s="71">
        <v>1</v>
      </c>
      <c r="J34" s="12">
        <v>1</v>
      </c>
      <c r="K34" s="12">
        <v>1</v>
      </c>
      <c r="L34" s="12">
        <v>1</v>
      </c>
      <c r="M34" s="12">
        <v>1</v>
      </c>
      <c r="N34" s="12">
        <v>1</v>
      </c>
      <c r="O34" s="12">
        <v>1</v>
      </c>
      <c r="P34" s="12">
        <v>1</v>
      </c>
      <c r="Q34" s="12">
        <v>1</v>
      </c>
      <c r="R34" s="12">
        <v>1</v>
      </c>
      <c r="S34" s="8">
        <v>1</v>
      </c>
      <c r="T34" s="8">
        <v>1</v>
      </c>
      <c r="U34" s="8">
        <v>1</v>
      </c>
      <c r="V34" s="8">
        <v>1</v>
      </c>
      <c r="W34" s="8">
        <v>1</v>
      </c>
      <c r="X34" s="8">
        <v>1</v>
      </c>
      <c r="Y34" s="12">
        <v>1</v>
      </c>
      <c r="Z34" s="12">
        <v>1</v>
      </c>
      <c r="AA34" s="12">
        <v>1</v>
      </c>
      <c r="AB34" s="12">
        <v>1</v>
      </c>
      <c r="AC34" s="12">
        <v>1</v>
      </c>
      <c r="AD34" s="12"/>
    </row>
    <row r="35" spans="1:30">
      <c r="A35" s="7" t="s">
        <v>61</v>
      </c>
      <c r="B35" s="8">
        <v>7</v>
      </c>
      <c r="C35" s="8">
        <v>7</v>
      </c>
      <c r="D35" s="8">
        <v>7</v>
      </c>
      <c r="E35" s="8">
        <v>7</v>
      </c>
      <c r="F35" s="8">
        <v>7</v>
      </c>
      <c r="G35" s="68">
        <v>7</v>
      </c>
      <c r="H35" s="68">
        <v>7</v>
      </c>
      <c r="I35" s="68">
        <v>7</v>
      </c>
      <c r="J35" s="8">
        <v>7</v>
      </c>
      <c r="K35" s="8">
        <v>7</v>
      </c>
      <c r="L35" s="8">
        <v>7</v>
      </c>
      <c r="M35" s="8">
        <v>7</v>
      </c>
      <c r="N35" s="8">
        <v>7</v>
      </c>
      <c r="O35" s="8">
        <v>7</v>
      </c>
      <c r="P35" s="8">
        <v>7</v>
      </c>
      <c r="Q35" s="8">
        <v>7</v>
      </c>
      <c r="R35" s="8">
        <v>7</v>
      </c>
      <c r="S35" s="8">
        <v>7</v>
      </c>
      <c r="T35" s="8">
        <v>7</v>
      </c>
      <c r="U35" s="8">
        <v>7</v>
      </c>
      <c r="V35" s="8">
        <v>7</v>
      </c>
      <c r="W35" s="8">
        <v>7</v>
      </c>
      <c r="X35" s="8">
        <v>7</v>
      </c>
      <c r="Y35" s="8">
        <v>7</v>
      </c>
      <c r="Z35" s="8">
        <v>7</v>
      </c>
      <c r="AA35" s="8">
        <v>7</v>
      </c>
      <c r="AB35" s="8">
        <v>7</v>
      </c>
      <c r="AC35" s="8">
        <v>7</v>
      </c>
      <c r="AD35" s="8"/>
    </row>
    <row r="36" spans="1:30">
      <c r="A36" s="7" t="s">
        <v>62</v>
      </c>
      <c r="B36" s="8">
        <v>-174</v>
      </c>
      <c r="C36" s="8">
        <v>-174</v>
      </c>
      <c r="D36" s="8">
        <v>-174</v>
      </c>
      <c r="E36" s="8">
        <v>-174</v>
      </c>
      <c r="F36" s="8">
        <v>-174</v>
      </c>
      <c r="G36" s="68">
        <v>-174</v>
      </c>
      <c r="H36" s="68">
        <v>-174</v>
      </c>
      <c r="I36" s="68">
        <v>-174</v>
      </c>
      <c r="J36" s="8">
        <v>-174</v>
      </c>
      <c r="K36" s="8">
        <v>-174</v>
      </c>
      <c r="L36" s="8">
        <v>-174</v>
      </c>
      <c r="M36" s="8">
        <v>-174</v>
      </c>
      <c r="N36" s="8">
        <v>-174</v>
      </c>
      <c r="O36" s="8">
        <v>-174</v>
      </c>
      <c r="P36" s="8">
        <v>-174</v>
      </c>
      <c r="Q36" s="8">
        <v>-174</v>
      </c>
      <c r="R36" s="8">
        <v>-174</v>
      </c>
      <c r="S36" s="8">
        <v>-174</v>
      </c>
      <c r="T36" s="8">
        <v>-174</v>
      </c>
      <c r="U36" s="8">
        <v>-174</v>
      </c>
      <c r="V36" s="8">
        <v>-174</v>
      </c>
      <c r="W36" s="8">
        <v>-174</v>
      </c>
      <c r="X36" s="8">
        <v>-174</v>
      </c>
      <c r="Y36" s="8">
        <v>-174</v>
      </c>
      <c r="Z36" s="8">
        <v>-174</v>
      </c>
      <c r="AA36" s="8">
        <v>-174</v>
      </c>
      <c r="AB36" s="8">
        <v>-174</v>
      </c>
      <c r="AC36" s="8">
        <v>-174</v>
      </c>
      <c r="AD36" s="8"/>
    </row>
    <row r="37" spans="1:30">
      <c r="A37" s="14" t="s">
        <v>63</v>
      </c>
      <c r="B37" s="12" t="s">
        <v>16</v>
      </c>
      <c r="C37" s="12" t="s">
        <v>16</v>
      </c>
      <c r="D37" s="12" t="s">
        <v>16</v>
      </c>
      <c r="E37" s="12" t="s">
        <v>16</v>
      </c>
      <c r="F37" s="12" t="s">
        <v>16</v>
      </c>
      <c r="G37" s="71" t="s">
        <v>16</v>
      </c>
      <c r="H37" s="71" t="s">
        <v>16</v>
      </c>
      <c r="I37" s="71" t="s">
        <v>16</v>
      </c>
      <c r="J37" s="12" t="s">
        <v>16</v>
      </c>
      <c r="K37" s="12" t="s">
        <v>16</v>
      </c>
      <c r="L37" s="12" t="s">
        <v>16</v>
      </c>
      <c r="M37" s="12" t="s">
        <v>16</v>
      </c>
      <c r="N37" s="12" t="s">
        <v>16</v>
      </c>
      <c r="O37" s="12" t="s">
        <v>16</v>
      </c>
      <c r="P37" s="12" t="s">
        <v>16</v>
      </c>
      <c r="Q37" s="12" t="s">
        <v>16</v>
      </c>
      <c r="R37" s="12" t="s">
        <v>16</v>
      </c>
      <c r="S37" s="8" t="s">
        <v>16</v>
      </c>
      <c r="T37" s="8" t="s">
        <v>16</v>
      </c>
      <c r="U37" s="8" t="s">
        <v>16</v>
      </c>
      <c r="V37" s="8" t="s">
        <v>16</v>
      </c>
      <c r="W37" s="8" t="s">
        <v>16</v>
      </c>
      <c r="X37" s="8" t="s">
        <v>16</v>
      </c>
      <c r="Y37" s="12" t="s">
        <v>16</v>
      </c>
      <c r="Z37" s="12" t="s">
        <v>16</v>
      </c>
      <c r="AA37" s="12" t="s">
        <v>16</v>
      </c>
      <c r="AB37" s="12" t="s">
        <v>16</v>
      </c>
      <c r="AC37" s="12" t="s">
        <v>16</v>
      </c>
      <c r="AD37" s="12"/>
    </row>
    <row r="38" spans="1:30">
      <c r="A38" s="15" t="s">
        <v>65</v>
      </c>
      <c r="B38" s="16">
        <v>-999</v>
      </c>
      <c r="C38" s="16">
        <v>-999</v>
      </c>
      <c r="D38" s="16">
        <v>-999</v>
      </c>
      <c r="E38" s="16">
        <v>-999</v>
      </c>
      <c r="F38" s="16">
        <v>-999</v>
      </c>
      <c r="G38" s="73">
        <v>-999</v>
      </c>
      <c r="H38" s="73">
        <v>-999</v>
      </c>
      <c r="I38" s="73">
        <v>-999</v>
      </c>
      <c r="J38" s="82">
        <v>-999</v>
      </c>
      <c r="K38" s="82">
        <v>-999</v>
      </c>
      <c r="L38" s="82">
        <v>-999</v>
      </c>
      <c r="M38" s="82">
        <v>-169.3</v>
      </c>
      <c r="N38" s="82">
        <v>-169.3</v>
      </c>
      <c r="O38" s="82">
        <v>-169.3</v>
      </c>
      <c r="P38" s="82">
        <v>-999</v>
      </c>
      <c r="Q38" s="82">
        <v>-999</v>
      </c>
      <c r="R38" s="82">
        <v>-999</v>
      </c>
      <c r="S38" s="82">
        <v>-999</v>
      </c>
      <c r="T38" s="82">
        <v>-999</v>
      </c>
      <c r="U38" s="82">
        <v>-999</v>
      </c>
      <c r="V38" s="82">
        <v>-169.3</v>
      </c>
      <c r="W38" s="82">
        <v>-169.3</v>
      </c>
      <c r="X38" s="82">
        <v>-169.3</v>
      </c>
      <c r="Y38" s="82">
        <v>-999</v>
      </c>
      <c r="Z38" s="82">
        <v>-999</v>
      </c>
      <c r="AA38" s="82">
        <v>-999</v>
      </c>
      <c r="AB38" s="82">
        <v>-169.3</v>
      </c>
      <c r="AC38" s="82">
        <v>-169.3</v>
      </c>
      <c r="AD38" s="82"/>
    </row>
    <row r="39" spans="1:30" ht="27.6">
      <c r="A39" s="7" t="s">
        <v>106</v>
      </c>
      <c r="B39" s="9" t="s">
        <v>16</v>
      </c>
      <c r="C39" s="9" t="s">
        <v>16</v>
      </c>
      <c r="D39" s="9" t="s">
        <v>16</v>
      </c>
      <c r="E39" s="9" t="s">
        <v>16</v>
      </c>
      <c r="F39" s="9" t="s">
        <v>16</v>
      </c>
      <c r="G39" s="69" t="s">
        <v>16</v>
      </c>
      <c r="H39" s="69" t="s">
        <v>16</v>
      </c>
      <c r="I39" s="69" t="s">
        <v>16</v>
      </c>
      <c r="J39" s="69" t="s">
        <v>16</v>
      </c>
      <c r="K39" s="69" t="s">
        <v>16</v>
      </c>
      <c r="L39" s="69" t="s">
        <v>16</v>
      </c>
      <c r="M39" s="9" t="s">
        <v>16</v>
      </c>
      <c r="N39" s="9" t="s">
        <v>16</v>
      </c>
      <c r="O39" s="9" t="s">
        <v>16</v>
      </c>
      <c r="P39" s="9" t="s">
        <v>16</v>
      </c>
      <c r="Q39" s="9" t="s">
        <v>16</v>
      </c>
      <c r="R39" s="9" t="s">
        <v>16</v>
      </c>
      <c r="S39" s="9" t="s">
        <v>16</v>
      </c>
      <c r="T39" s="9" t="s">
        <v>16</v>
      </c>
      <c r="U39" s="9" t="s">
        <v>16</v>
      </c>
      <c r="V39" s="9" t="s">
        <v>16</v>
      </c>
      <c r="W39" s="9" t="s">
        <v>16</v>
      </c>
      <c r="X39" s="9" t="s">
        <v>16</v>
      </c>
      <c r="Y39" s="9" t="s">
        <v>16</v>
      </c>
      <c r="Z39" s="9" t="s">
        <v>16</v>
      </c>
      <c r="AA39" s="9" t="s">
        <v>16</v>
      </c>
      <c r="AB39" s="9" t="s">
        <v>16</v>
      </c>
      <c r="AC39" s="9" t="s">
        <v>16</v>
      </c>
      <c r="AD39" s="9"/>
    </row>
    <row r="40" spans="1:30" ht="27.6">
      <c r="A40" s="7" t="s">
        <v>107</v>
      </c>
      <c r="B40" s="12">
        <f t="shared" ref="B40:I40" si="21">10*LOG10(10^((B35+B36)/10)+10^(B38/10))</f>
        <v>-167.00000000000003</v>
      </c>
      <c r="C40" s="12">
        <f t="shared" si="21"/>
        <v>-167.00000000000003</v>
      </c>
      <c r="D40" s="12">
        <f t="shared" si="21"/>
        <v>-167.00000000000003</v>
      </c>
      <c r="E40" s="12">
        <f t="shared" si="21"/>
        <v>-167.00000000000003</v>
      </c>
      <c r="F40" s="12">
        <f t="shared" si="21"/>
        <v>-167.00000000000003</v>
      </c>
      <c r="G40" s="71">
        <f t="shared" si="21"/>
        <v>-167.00000000000003</v>
      </c>
      <c r="H40" s="71">
        <f t="shared" si="21"/>
        <v>-167.00000000000003</v>
      </c>
      <c r="I40" s="71">
        <f t="shared" si="21"/>
        <v>-167.00000000000003</v>
      </c>
      <c r="J40" s="12">
        <f>10*LOG10(10^((J35+J36)/10)+10^(J38/10))</f>
        <v>-167.00000000000003</v>
      </c>
      <c r="K40" s="12">
        <f>10*LOG10(10^((K35+K36)/10)+10^(K38/10))</f>
        <v>-167.00000000000003</v>
      </c>
      <c r="L40" s="12">
        <f>10*LOG10(10^((L35+L36)/10)+10^(L38/10))</f>
        <v>-167.00000000000003</v>
      </c>
      <c r="M40" s="12">
        <f t="shared" ref="M40:O40" si="22">10*LOG10(10^((M35+M36)/10)+10^(M38/10))</f>
        <v>-164.98918835931039</v>
      </c>
      <c r="N40" s="12">
        <f t="shared" si="22"/>
        <v>-164.98918835931039</v>
      </c>
      <c r="O40" s="12">
        <f t="shared" si="22"/>
        <v>-164.98918835931039</v>
      </c>
      <c r="P40" s="12">
        <f t="shared" ref="P40:U40" si="23">10*LOG10(10^((P35+P36)/10)+10^(P38/10))</f>
        <v>-167.00000000000003</v>
      </c>
      <c r="Q40" s="12">
        <f t="shared" si="23"/>
        <v>-167.00000000000003</v>
      </c>
      <c r="R40" s="12">
        <f t="shared" si="23"/>
        <v>-167.00000000000003</v>
      </c>
      <c r="S40" s="8">
        <f t="shared" si="23"/>
        <v>-167.00000000000003</v>
      </c>
      <c r="T40" s="8">
        <f t="shared" si="23"/>
        <v>-167.00000000000003</v>
      </c>
      <c r="U40" s="8">
        <f t="shared" si="23"/>
        <v>-167.00000000000003</v>
      </c>
      <c r="V40" s="8">
        <f t="shared" ref="V40:AA40" si="24">10*LOG10(10^((V35+V36)/10)+10^(V38/10))</f>
        <v>-164.98918835931039</v>
      </c>
      <c r="W40" s="8">
        <f t="shared" si="24"/>
        <v>-164.98918835931039</v>
      </c>
      <c r="X40" s="8">
        <f t="shared" si="24"/>
        <v>-164.98918835931039</v>
      </c>
      <c r="Y40" s="12">
        <f t="shared" si="24"/>
        <v>-167.00000000000003</v>
      </c>
      <c r="Z40" s="12">
        <f t="shared" si="24"/>
        <v>-167.00000000000003</v>
      </c>
      <c r="AA40" s="12">
        <f t="shared" si="24"/>
        <v>-167.00000000000003</v>
      </c>
      <c r="AB40" s="12">
        <f>10*LOG10(10^((AB35+AB36)/10)+10^(AB38/10))</f>
        <v>-164.98918835931039</v>
      </c>
      <c r="AC40" s="12">
        <f>10*LOG10(10^((AC35+AC36)/10)+10^(AC38/10))</f>
        <v>-164.98918835931039</v>
      </c>
      <c r="AD40" s="12"/>
    </row>
    <row r="41" spans="1:30">
      <c r="A41" s="20" t="s">
        <v>68</v>
      </c>
      <c r="B41" s="12" t="s">
        <v>16</v>
      </c>
      <c r="C41" s="12" t="s">
        <v>16</v>
      </c>
      <c r="D41" s="12" t="s">
        <v>16</v>
      </c>
      <c r="E41" s="12" t="s">
        <v>16</v>
      </c>
      <c r="F41" s="12" t="s">
        <v>16</v>
      </c>
      <c r="G41" s="71" t="s">
        <v>16</v>
      </c>
      <c r="H41" s="71" t="s">
        <v>16</v>
      </c>
      <c r="I41" s="71" t="s">
        <v>16</v>
      </c>
      <c r="J41" s="12" t="s">
        <v>16</v>
      </c>
      <c r="K41" s="12" t="s">
        <v>16</v>
      </c>
      <c r="L41" s="12" t="s">
        <v>16</v>
      </c>
      <c r="M41" s="12" t="s">
        <v>16</v>
      </c>
      <c r="N41" s="12" t="s">
        <v>16</v>
      </c>
      <c r="O41" s="12" t="s">
        <v>16</v>
      </c>
      <c r="P41" s="12" t="s">
        <v>16</v>
      </c>
      <c r="Q41" s="12" t="s">
        <v>16</v>
      </c>
      <c r="R41" s="12" t="s">
        <v>16</v>
      </c>
      <c r="S41" s="8" t="s">
        <v>16</v>
      </c>
      <c r="T41" s="8" t="s">
        <v>16</v>
      </c>
      <c r="U41" s="8" t="s">
        <v>16</v>
      </c>
      <c r="V41" s="8" t="s">
        <v>16</v>
      </c>
      <c r="W41" s="8" t="s">
        <v>16</v>
      </c>
      <c r="X41" s="8" t="s">
        <v>16</v>
      </c>
      <c r="Y41" s="12" t="s">
        <v>16</v>
      </c>
      <c r="Z41" s="12" t="s">
        <v>16</v>
      </c>
      <c r="AA41" s="12" t="s">
        <v>16</v>
      </c>
      <c r="AB41" s="12" t="s">
        <v>16</v>
      </c>
      <c r="AC41" s="12" t="s">
        <v>16</v>
      </c>
      <c r="AD41" s="12"/>
    </row>
    <row r="42" spans="1:30">
      <c r="A42" s="28" t="s">
        <v>70</v>
      </c>
      <c r="B42" s="18">
        <f>36*360*1000</f>
        <v>12960000</v>
      </c>
      <c r="C42" s="18">
        <f>36*360*1000</f>
        <v>12960000</v>
      </c>
      <c r="D42" s="18">
        <f>36*360*1000</f>
        <v>12960000</v>
      </c>
      <c r="E42" s="18">
        <f>37*360*1000</f>
        <v>13320000</v>
      </c>
      <c r="F42" s="18">
        <f>37*360*1000</f>
        <v>13320000</v>
      </c>
      <c r="G42" s="74">
        <f>36*360*1000</f>
        <v>12960000</v>
      </c>
      <c r="H42" s="74">
        <f t="shared" ref="H42:I42" si="25">36*360*1000</f>
        <v>12960000</v>
      </c>
      <c r="I42" s="74">
        <f t="shared" si="25"/>
        <v>12960000</v>
      </c>
      <c r="J42" s="16">
        <f>48*360*1000</f>
        <v>17280000</v>
      </c>
      <c r="K42" s="16">
        <f>48*360*1000</f>
        <v>17280000</v>
      </c>
      <c r="L42" s="16">
        <f>48*360*1000</f>
        <v>17280000</v>
      </c>
      <c r="M42" s="16">
        <f>45*360*1000</f>
        <v>16200000</v>
      </c>
      <c r="N42" s="16">
        <f t="shared" ref="N42:O42" si="26">45*360*1000</f>
        <v>16200000</v>
      </c>
      <c r="O42" s="16">
        <f t="shared" si="26"/>
        <v>16200000</v>
      </c>
      <c r="P42" s="16">
        <f>36*360*1000</f>
        <v>12960000</v>
      </c>
      <c r="Q42" s="16">
        <f t="shared" ref="Q42:R42" si="27">36*360*1000</f>
        <v>12960000</v>
      </c>
      <c r="R42" s="16">
        <f t="shared" si="27"/>
        <v>12960000</v>
      </c>
      <c r="S42" s="16">
        <f>36*360*1000</f>
        <v>12960000</v>
      </c>
      <c r="T42" s="16">
        <f>36*360*1000</f>
        <v>12960000</v>
      </c>
      <c r="U42" s="16">
        <f>36*360*1000</f>
        <v>12960000</v>
      </c>
      <c r="V42" s="16">
        <f>37*360*1000</f>
        <v>13320000</v>
      </c>
      <c r="W42" s="16">
        <f t="shared" ref="W42:X42" si="28">37*360*1000</f>
        <v>13320000</v>
      </c>
      <c r="X42" s="16">
        <f t="shared" si="28"/>
        <v>13320000</v>
      </c>
      <c r="Y42" s="16">
        <f>36*360*1000</f>
        <v>12960000</v>
      </c>
      <c r="Z42" s="16">
        <f t="shared" ref="Z42:AA42" si="29">36*360*1000</f>
        <v>12960000</v>
      </c>
      <c r="AA42" s="16">
        <f t="shared" si="29"/>
        <v>12960000</v>
      </c>
      <c r="AB42" s="16">
        <f>14*360*1000</f>
        <v>5040000</v>
      </c>
      <c r="AC42" s="16">
        <f>14*360*1000</f>
        <v>5040000</v>
      </c>
      <c r="AD42" s="16"/>
    </row>
    <row r="43" spans="1:30">
      <c r="A43" s="7" t="s">
        <v>71</v>
      </c>
      <c r="B43" s="12" t="s">
        <v>16</v>
      </c>
      <c r="C43" s="12" t="s">
        <v>16</v>
      </c>
      <c r="D43" s="12" t="s">
        <v>16</v>
      </c>
      <c r="E43" s="12" t="s">
        <v>16</v>
      </c>
      <c r="F43" s="12" t="s">
        <v>16</v>
      </c>
      <c r="G43" s="71" t="s">
        <v>16</v>
      </c>
      <c r="H43" s="71" t="s">
        <v>16</v>
      </c>
      <c r="I43" s="71" t="s">
        <v>16</v>
      </c>
      <c r="J43" s="12" t="s">
        <v>16</v>
      </c>
      <c r="K43" s="12" t="s">
        <v>16</v>
      </c>
      <c r="L43" s="12" t="s">
        <v>16</v>
      </c>
      <c r="M43" s="12" t="s">
        <v>16</v>
      </c>
      <c r="N43" s="12" t="s">
        <v>16</v>
      </c>
      <c r="O43" s="12" t="s">
        <v>16</v>
      </c>
      <c r="P43" s="12" t="s">
        <v>16</v>
      </c>
      <c r="Q43" s="12" t="s">
        <v>16</v>
      </c>
      <c r="R43" s="12" t="s">
        <v>16</v>
      </c>
      <c r="S43" s="8" t="s">
        <v>16</v>
      </c>
      <c r="T43" s="8" t="s">
        <v>16</v>
      </c>
      <c r="U43" s="8" t="s">
        <v>16</v>
      </c>
      <c r="V43" s="8" t="s">
        <v>16</v>
      </c>
      <c r="W43" s="8" t="s">
        <v>16</v>
      </c>
      <c r="X43" s="8" t="s">
        <v>16</v>
      </c>
      <c r="Y43" s="12" t="s">
        <v>16</v>
      </c>
      <c r="Z43" s="12" t="s">
        <v>16</v>
      </c>
      <c r="AA43" s="12" t="s">
        <v>16</v>
      </c>
      <c r="AB43" s="12" t="s">
        <v>16</v>
      </c>
      <c r="AC43" s="12" t="s">
        <v>16</v>
      </c>
      <c r="AD43" s="12"/>
    </row>
    <row r="44" spans="1:30">
      <c r="A44" s="7" t="s">
        <v>72</v>
      </c>
      <c r="B44" s="12">
        <f t="shared" ref="B44:I44" si="30">B40+10*LOG10(B42)</f>
        <v>-95.873949984654288</v>
      </c>
      <c r="C44" s="12">
        <f t="shared" si="30"/>
        <v>-95.873949984654288</v>
      </c>
      <c r="D44" s="12">
        <f t="shared" si="30"/>
        <v>-95.873949984654288</v>
      </c>
      <c r="E44" s="12">
        <f t="shared" si="30"/>
        <v>-95.754957751657201</v>
      </c>
      <c r="F44" s="12">
        <f t="shared" si="30"/>
        <v>-95.754957751657201</v>
      </c>
      <c r="G44" s="71">
        <f t="shared" si="30"/>
        <v>-95.873949984654288</v>
      </c>
      <c r="H44" s="71">
        <f t="shared" si="30"/>
        <v>-95.873949984654288</v>
      </c>
      <c r="I44" s="71">
        <f t="shared" si="30"/>
        <v>-95.873949984654288</v>
      </c>
      <c r="J44" s="12">
        <f>J40+10*LOG10(J42)</f>
        <v>-94.624562618571289</v>
      </c>
      <c r="K44" s="12">
        <f>K40+10*LOG10(K42)</f>
        <v>-94.624562618571289</v>
      </c>
      <c r="L44" s="12">
        <f>L40+10*LOG10(L42)</f>
        <v>-94.624562618571289</v>
      </c>
      <c r="M44" s="12">
        <f t="shared" ref="M44:O44" si="31">M40+10*LOG10(M42)</f>
        <v>-92.894038213884087</v>
      </c>
      <c r="N44" s="12">
        <f t="shared" si="31"/>
        <v>-92.894038213884087</v>
      </c>
      <c r="O44" s="12">
        <f t="shared" si="31"/>
        <v>-92.894038213884087</v>
      </c>
      <c r="P44" s="12">
        <f t="shared" ref="P44:U44" si="32">P40+10*LOG10(P42)</f>
        <v>-95.873949984654288</v>
      </c>
      <c r="Q44" s="12">
        <f t="shared" si="32"/>
        <v>-95.873949984654288</v>
      </c>
      <c r="R44" s="12">
        <f t="shared" si="32"/>
        <v>-95.873949984654288</v>
      </c>
      <c r="S44" s="8">
        <f t="shared" si="32"/>
        <v>-95.873949984654288</v>
      </c>
      <c r="T44" s="8">
        <f t="shared" si="32"/>
        <v>-95.873949984654288</v>
      </c>
      <c r="U44" s="8">
        <f t="shared" si="32"/>
        <v>-95.873949984654288</v>
      </c>
      <c r="V44" s="8">
        <f t="shared" ref="V44:AA44" si="33">V40+10*LOG10(V42)</f>
        <v>-93.744146110967563</v>
      </c>
      <c r="W44" s="8">
        <f t="shared" si="33"/>
        <v>-93.744146110967563</v>
      </c>
      <c r="X44" s="8">
        <f t="shared" si="33"/>
        <v>-93.744146110967563</v>
      </c>
      <c r="Y44" s="12">
        <f t="shared" si="33"/>
        <v>-95.873949984654288</v>
      </c>
      <c r="Z44" s="12">
        <f t="shared" si="33"/>
        <v>-95.873949984654288</v>
      </c>
      <c r="AA44" s="12">
        <f t="shared" si="33"/>
        <v>-95.873949984654288</v>
      </c>
      <c r="AB44" s="12">
        <f>AB40+10*LOG10(AB42)</f>
        <v>-97.964882994855145</v>
      </c>
      <c r="AC44" s="12">
        <f>AC40+10*LOG10(AC42)</f>
        <v>-97.964882994855145</v>
      </c>
      <c r="AD44" s="12"/>
    </row>
    <row r="45" spans="1:30">
      <c r="A45" s="20" t="s">
        <v>73</v>
      </c>
      <c r="B45" s="12" t="s">
        <v>16</v>
      </c>
      <c r="C45" s="12" t="s">
        <v>16</v>
      </c>
      <c r="D45" s="12" t="s">
        <v>16</v>
      </c>
      <c r="E45" s="12" t="s">
        <v>16</v>
      </c>
      <c r="F45" s="12" t="s">
        <v>16</v>
      </c>
      <c r="G45" s="71" t="s">
        <v>16</v>
      </c>
      <c r="H45" s="71" t="s">
        <v>16</v>
      </c>
      <c r="I45" s="71" t="s">
        <v>16</v>
      </c>
      <c r="J45" s="12" t="s">
        <v>16</v>
      </c>
      <c r="K45" s="12" t="s">
        <v>16</v>
      </c>
      <c r="L45" s="12" t="s">
        <v>16</v>
      </c>
      <c r="M45" s="12" t="s">
        <v>16</v>
      </c>
      <c r="N45" s="12" t="s">
        <v>16</v>
      </c>
      <c r="O45" s="12" t="s">
        <v>16</v>
      </c>
      <c r="P45" s="12" t="s">
        <v>16</v>
      </c>
      <c r="Q45" s="12" t="s">
        <v>16</v>
      </c>
      <c r="R45" s="12" t="s">
        <v>16</v>
      </c>
      <c r="S45" s="8" t="s">
        <v>16</v>
      </c>
      <c r="T45" s="8" t="s">
        <v>16</v>
      </c>
      <c r="U45" s="8" t="s">
        <v>16</v>
      </c>
      <c r="V45" s="8" t="s">
        <v>16</v>
      </c>
      <c r="W45" s="8" t="s">
        <v>16</v>
      </c>
      <c r="X45" s="8" t="s">
        <v>16</v>
      </c>
      <c r="Y45" s="12" t="s">
        <v>16</v>
      </c>
      <c r="Z45" s="12" t="s">
        <v>16</v>
      </c>
      <c r="AA45" s="12" t="s">
        <v>16</v>
      </c>
      <c r="AB45" s="12" t="s">
        <v>16</v>
      </c>
      <c r="AC45" s="12" t="s">
        <v>16</v>
      </c>
      <c r="AD45" s="12"/>
    </row>
    <row r="46" spans="1:30">
      <c r="A46" s="28" t="s">
        <v>75</v>
      </c>
      <c r="B46" s="18">
        <v>-7.6</v>
      </c>
      <c r="C46" s="18">
        <v>-4.9000000000000004</v>
      </c>
      <c r="D46" s="18">
        <v>-1.4</v>
      </c>
      <c r="E46" s="18">
        <v>-12.54</v>
      </c>
      <c r="F46" s="18">
        <v>-8.98</v>
      </c>
      <c r="G46" s="75">
        <v>-10.47</v>
      </c>
      <c r="H46" s="75">
        <v>-7.18</v>
      </c>
      <c r="I46" s="75">
        <v>-3.28</v>
      </c>
      <c r="J46" s="16">
        <v>-9</v>
      </c>
      <c r="K46" s="16">
        <v>-5.6</v>
      </c>
      <c r="L46" s="16">
        <v>-2.2000000000000002</v>
      </c>
      <c r="M46" s="16">
        <v>-9.48</v>
      </c>
      <c r="N46" s="16">
        <v>-5.27</v>
      </c>
      <c r="O46" s="16">
        <v>-0.61</v>
      </c>
      <c r="P46" s="16">
        <v>-10.5</v>
      </c>
      <c r="Q46" s="16">
        <v>-6.6</v>
      </c>
      <c r="R46" s="16">
        <v>-2.6</v>
      </c>
      <c r="S46" s="16">
        <v>-6.4</v>
      </c>
      <c r="T46" s="16">
        <v>-4.3</v>
      </c>
      <c r="U46" s="16">
        <v>-1.1000000000000001</v>
      </c>
      <c r="V46" s="16">
        <v>-6</v>
      </c>
      <c r="W46" s="16">
        <v>-3.5</v>
      </c>
      <c r="X46" s="16">
        <v>0.3</v>
      </c>
      <c r="Y46" s="16">
        <v>-7.82</v>
      </c>
      <c r="Z46" s="16">
        <v>-4.2300000000000004</v>
      </c>
      <c r="AA46" s="16">
        <v>-0.11</v>
      </c>
      <c r="AB46" s="16">
        <v>-6.6</v>
      </c>
      <c r="AC46" s="16">
        <v>-3.6</v>
      </c>
      <c r="AD46" s="16"/>
    </row>
    <row r="47" spans="1:30">
      <c r="A47" s="7" t="s">
        <v>76</v>
      </c>
      <c r="B47" s="12">
        <v>2</v>
      </c>
      <c r="C47" s="12">
        <v>2</v>
      </c>
      <c r="D47" s="12">
        <v>2</v>
      </c>
      <c r="E47" s="12">
        <v>2</v>
      </c>
      <c r="F47" s="12">
        <v>2</v>
      </c>
      <c r="G47" s="71">
        <v>2</v>
      </c>
      <c r="H47" s="71">
        <v>2</v>
      </c>
      <c r="I47" s="71">
        <v>2</v>
      </c>
      <c r="J47" s="12">
        <v>2</v>
      </c>
      <c r="K47" s="12">
        <v>2</v>
      </c>
      <c r="L47" s="12">
        <v>2</v>
      </c>
      <c r="M47" s="12">
        <v>2</v>
      </c>
      <c r="N47" s="12">
        <v>2</v>
      </c>
      <c r="O47" s="12">
        <v>2</v>
      </c>
      <c r="P47" s="12">
        <v>2</v>
      </c>
      <c r="Q47" s="12">
        <v>2</v>
      </c>
      <c r="R47" s="12">
        <v>2</v>
      </c>
      <c r="S47" s="8">
        <v>2</v>
      </c>
      <c r="T47" s="8">
        <v>2</v>
      </c>
      <c r="U47" s="8">
        <v>2</v>
      </c>
      <c r="V47" s="8">
        <v>2</v>
      </c>
      <c r="W47" s="8">
        <v>2</v>
      </c>
      <c r="X47" s="8">
        <v>2</v>
      </c>
      <c r="Y47" s="12">
        <v>2</v>
      </c>
      <c r="Z47" s="12">
        <v>2</v>
      </c>
      <c r="AA47" s="12">
        <v>2</v>
      </c>
      <c r="AB47" s="12">
        <v>2</v>
      </c>
      <c r="AC47" s="12">
        <v>2</v>
      </c>
      <c r="AD47" s="12"/>
    </row>
    <row r="48" spans="1:30" ht="27.6">
      <c r="A48" s="7" t="s">
        <v>77</v>
      </c>
      <c r="B48" s="12" t="s">
        <v>16</v>
      </c>
      <c r="C48" s="12" t="s">
        <v>16</v>
      </c>
      <c r="D48" s="12" t="s">
        <v>16</v>
      </c>
      <c r="E48" s="12" t="s">
        <v>16</v>
      </c>
      <c r="F48" s="12" t="s">
        <v>16</v>
      </c>
      <c r="G48" s="71" t="s">
        <v>16</v>
      </c>
      <c r="H48" s="71" t="s">
        <v>16</v>
      </c>
      <c r="I48" s="71" t="s">
        <v>16</v>
      </c>
      <c r="J48" s="12" t="s">
        <v>16</v>
      </c>
      <c r="K48" s="12" t="s">
        <v>16</v>
      </c>
      <c r="L48" s="12" t="s">
        <v>16</v>
      </c>
      <c r="M48" s="12" t="s">
        <v>16</v>
      </c>
      <c r="N48" s="12" t="s">
        <v>16</v>
      </c>
      <c r="O48" s="12" t="s">
        <v>16</v>
      </c>
      <c r="P48" s="12" t="s">
        <v>16</v>
      </c>
      <c r="Q48" s="12" t="s">
        <v>16</v>
      </c>
      <c r="R48" s="12" t="s">
        <v>16</v>
      </c>
      <c r="S48" s="8" t="s">
        <v>16</v>
      </c>
      <c r="T48" s="8" t="s">
        <v>16</v>
      </c>
      <c r="U48" s="8" t="s">
        <v>16</v>
      </c>
      <c r="V48" s="8" t="s">
        <v>16</v>
      </c>
      <c r="W48" s="8" t="s">
        <v>16</v>
      </c>
      <c r="X48" s="8" t="s">
        <v>16</v>
      </c>
      <c r="Y48" s="12" t="s">
        <v>16</v>
      </c>
      <c r="Z48" s="12" t="s">
        <v>16</v>
      </c>
      <c r="AA48" s="12" t="s">
        <v>16</v>
      </c>
      <c r="AB48" s="12" t="s">
        <v>16</v>
      </c>
      <c r="AC48" s="12" t="s">
        <v>16</v>
      </c>
      <c r="AD48" s="12"/>
    </row>
    <row r="49" spans="1:30" ht="33.75" customHeight="1">
      <c r="A49" s="7" t="s">
        <v>79</v>
      </c>
      <c r="B49" s="8">
        <v>0</v>
      </c>
      <c r="C49" s="8">
        <v>0</v>
      </c>
      <c r="D49" s="8">
        <v>0</v>
      </c>
      <c r="E49" s="8">
        <v>0</v>
      </c>
      <c r="F49" s="8">
        <v>0</v>
      </c>
      <c r="G49" s="68">
        <v>0</v>
      </c>
      <c r="H49" s="68">
        <v>0</v>
      </c>
      <c r="I49" s="68">
        <v>0</v>
      </c>
      <c r="J49" s="8">
        <v>0</v>
      </c>
      <c r="K49" s="8">
        <v>0</v>
      </c>
      <c r="L49" s="8">
        <v>0</v>
      </c>
      <c r="M49" s="8">
        <v>0</v>
      </c>
      <c r="N49" s="8">
        <v>0</v>
      </c>
      <c r="O49" s="8">
        <v>0</v>
      </c>
      <c r="P49" s="8">
        <v>0</v>
      </c>
      <c r="Q49" s="8">
        <v>0</v>
      </c>
      <c r="R49" s="8">
        <v>0</v>
      </c>
      <c r="S49" s="8">
        <v>0</v>
      </c>
      <c r="T49" s="8">
        <v>0</v>
      </c>
      <c r="U49" s="8">
        <v>0</v>
      </c>
      <c r="V49" s="8">
        <v>0</v>
      </c>
      <c r="W49" s="8">
        <v>0</v>
      </c>
      <c r="X49" s="8">
        <v>0</v>
      </c>
      <c r="Y49" s="8">
        <v>0</v>
      </c>
      <c r="Z49" s="8">
        <v>0</v>
      </c>
      <c r="AA49" s="8">
        <v>0</v>
      </c>
      <c r="AB49" s="8">
        <v>0</v>
      </c>
      <c r="AC49" s="8">
        <v>0</v>
      </c>
      <c r="AD49" s="8"/>
    </row>
    <row r="50" spans="1:30" ht="27.6">
      <c r="A50" s="7" t="s">
        <v>80</v>
      </c>
      <c r="B50" s="9" t="s">
        <v>16</v>
      </c>
      <c r="C50" s="9" t="s">
        <v>16</v>
      </c>
      <c r="D50" s="9" t="s">
        <v>16</v>
      </c>
      <c r="E50" s="9" t="s">
        <v>16</v>
      </c>
      <c r="F50" s="9" t="s">
        <v>16</v>
      </c>
      <c r="G50" s="69" t="s">
        <v>16</v>
      </c>
      <c r="H50" s="69" t="s">
        <v>16</v>
      </c>
      <c r="I50" s="69" t="s">
        <v>16</v>
      </c>
      <c r="J50" s="69" t="s">
        <v>16</v>
      </c>
      <c r="K50" s="69" t="s">
        <v>16</v>
      </c>
      <c r="L50" s="69" t="s">
        <v>16</v>
      </c>
      <c r="M50" s="9" t="s">
        <v>16</v>
      </c>
      <c r="N50" s="9" t="s">
        <v>16</v>
      </c>
      <c r="O50" s="9" t="s">
        <v>16</v>
      </c>
      <c r="P50" s="9" t="s">
        <v>16</v>
      </c>
      <c r="Q50" s="9" t="s">
        <v>16</v>
      </c>
      <c r="R50" s="9" t="s">
        <v>16</v>
      </c>
      <c r="S50" s="9" t="s">
        <v>16</v>
      </c>
      <c r="T50" s="9" t="s">
        <v>16</v>
      </c>
      <c r="U50" s="9" t="s">
        <v>16</v>
      </c>
      <c r="V50" s="9" t="s">
        <v>16</v>
      </c>
      <c r="W50" s="9" t="s">
        <v>16</v>
      </c>
      <c r="X50" s="9" t="s">
        <v>16</v>
      </c>
      <c r="Y50" s="9" t="s">
        <v>16</v>
      </c>
      <c r="Z50" s="9" t="s">
        <v>16</v>
      </c>
      <c r="AA50" s="9" t="s">
        <v>16</v>
      </c>
      <c r="AB50" s="9" t="s">
        <v>16</v>
      </c>
      <c r="AC50" s="9" t="s">
        <v>16</v>
      </c>
      <c r="AD50" s="9"/>
    </row>
    <row r="51" spans="1:30" ht="27.6">
      <c r="A51" s="7" t="s">
        <v>82</v>
      </c>
      <c r="B51" s="12">
        <f t="shared" ref="B51:I51" si="34">B44+B46+B47-B49</f>
        <v>-101.47394998465428</v>
      </c>
      <c r="C51" s="12">
        <f t="shared" si="34"/>
        <v>-98.773949984654294</v>
      </c>
      <c r="D51" s="12">
        <f t="shared" si="34"/>
        <v>-95.273949984654294</v>
      </c>
      <c r="E51" s="12">
        <f t="shared" si="34"/>
        <v>-106.29495775165719</v>
      </c>
      <c r="F51" s="12">
        <f t="shared" si="34"/>
        <v>-102.73495775165721</v>
      </c>
      <c r="G51" s="71">
        <f t="shared" si="34"/>
        <v>-104.34394998465429</v>
      </c>
      <c r="H51" s="71">
        <f t="shared" si="34"/>
        <v>-101.05394998465428</v>
      </c>
      <c r="I51" s="71">
        <f t="shared" si="34"/>
        <v>-97.15394998465429</v>
      </c>
      <c r="J51" s="12">
        <f>J44+J46+J47-J49</f>
        <v>-101.62456261857129</v>
      </c>
      <c r="K51" s="12">
        <f>K44+K46+K47-K49</f>
        <v>-98.224562618571284</v>
      </c>
      <c r="L51" s="12">
        <f>L44+L46+L47-L49</f>
        <v>-94.824562618571292</v>
      </c>
      <c r="M51" s="12">
        <f t="shared" ref="M51:O51" si="35">M44+M46+M47-M49</f>
        <v>-100.37403821388409</v>
      </c>
      <c r="N51" s="12">
        <f t="shared" si="35"/>
        <v>-96.164038213884083</v>
      </c>
      <c r="O51" s="12">
        <f t="shared" si="35"/>
        <v>-91.504038213884087</v>
      </c>
      <c r="P51" s="12">
        <f t="shared" ref="P51:U51" si="36">P44+P46+P47-P49</f>
        <v>-104.37394998465429</v>
      </c>
      <c r="Q51" s="12">
        <f t="shared" si="36"/>
        <v>-100.47394998465428</v>
      </c>
      <c r="R51" s="12">
        <f t="shared" si="36"/>
        <v>-96.473949984654283</v>
      </c>
      <c r="S51" s="8">
        <f t="shared" si="36"/>
        <v>-100.27394998465429</v>
      </c>
      <c r="T51" s="8">
        <f t="shared" si="36"/>
        <v>-98.173949984654286</v>
      </c>
      <c r="U51" s="8">
        <f t="shared" si="36"/>
        <v>-94.973949984654283</v>
      </c>
      <c r="V51" s="8">
        <f t="shared" ref="V51:AA51" si="37">V44+V46+V47-V49</f>
        <v>-97.744146110967563</v>
      </c>
      <c r="W51" s="8">
        <f t="shared" si="37"/>
        <v>-95.244146110967563</v>
      </c>
      <c r="X51" s="8">
        <f t="shared" si="37"/>
        <v>-91.444146110967566</v>
      </c>
      <c r="Y51" s="12">
        <f t="shared" si="37"/>
        <v>-101.6939499846543</v>
      </c>
      <c r="Z51" s="12">
        <f t="shared" si="37"/>
        <v>-98.103949984654292</v>
      </c>
      <c r="AA51" s="12">
        <f t="shared" si="37"/>
        <v>-93.983949984654288</v>
      </c>
      <c r="AB51" s="12">
        <f>AB44+AB46+AB47-AB49</f>
        <v>-102.56488299485514</v>
      </c>
      <c r="AC51" s="12">
        <f>AC44+AC46+AC47-AC49</f>
        <v>-99.564882994855139</v>
      </c>
      <c r="AD51" s="12"/>
    </row>
    <row r="52" spans="1:30" ht="27.6">
      <c r="A52" s="23" t="s">
        <v>83</v>
      </c>
      <c r="B52" s="24" t="s">
        <v>16</v>
      </c>
      <c r="C52" s="24" t="s">
        <v>16</v>
      </c>
      <c r="D52" s="24" t="s">
        <v>16</v>
      </c>
      <c r="E52" s="24" t="s">
        <v>16</v>
      </c>
      <c r="F52" s="24" t="s">
        <v>16</v>
      </c>
      <c r="G52" s="77" t="s">
        <v>16</v>
      </c>
      <c r="H52" s="77" t="s">
        <v>16</v>
      </c>
      <c r="I52" s="77" t="s">
        <v>16</v>
      </c>
      <c r="J52" s="24" t="s">
        <v>16</v>
      </c>
      <c r="K52" s="24" t="s">
        <v>16</v>
      </c>
      <c r="L52" s="24" t="s">
        <v>16</v>
      </c>
      <c r="M52" s="24" t="s">
        <v>16</v>
      </c>
      <c r="N52" s="24" t="s">
        <v>16</v>
      </c>
      <c r="O52" s="24" t="s">
        <v>16</v>
      </c>
      <c r="P52" s="24" t="s">
        <v>16</v>
      </c>
      <c r="Q52" s="24" t="s">
        <v>16</v>
      </c>
      <c r="R52" s="24" t="s">
        <v>16</v>
      </c>
      <c r="S52" s="85" t="s">
        <v>16</v>
      </c>
      <c r="T52" s="85" t="s">
        <v>16</v>
      </c>
      <c r="U52" s="85" t="s">
        <v>16</v>
      </c>
      <c r="V52" s="85" t="s">
        <v>16</v>
      </c>
      <c r="W52" s="85" t="s">
        <v>16</v>
      </c>
      <c r="X52" s="85" t="s">
        <v>16</v>
      </c>
      <c r="Y52" s="24" t="s">
        <v>16</v>
      </c>
      <c r="Z52" s="24" t="s">
        <v>16</v>
      </c>
      <c r="AA52" s="24" t="s">
        <v>16</v>
      </c>
      <c r="AB52" s="24" t="s">
        <v>16</v>
      </c>
      <c r="AC52" s="24" t="s">
        <v>16</v>
      </c>
      <c r="AD52" s="24"/>
    </row>
    <row r="53" spans="1:30" ht="27.6">
      <c r="A53" s="29" t="s">
        <v>85</v>
      </c>
      <c r="B53" s="22">
        <f t="shared" ref="B53:G53" si="38">B26+B30+B33-B34-B51</f>
        <v>162.37121254719665</v>
      </c>
      <c r="C53" s="22">
        <f t="shared" si="38"/>
        <v>156.67121254719666</v>
      </c>
      <c r="D53" s="22">
        <f t="shared" si="38"/>
        <v>153.17121254719666</v>
      </c>
      <c r="E53" s="22">
        <f t="shared" si="38"/>
        <v>157.97121254719664</v>
      </c>
      <c r="F53" s="22">
        <f t="shared" si="38"/>
        <v>151.41121254719667</v>
      </c>
      <c r="G53" s="76">
        <f t="shared" si="38"/>
        <v>165.24121254719665</v>
      </c>
      <c r="H53" s="76">
        <f t="shared" ref="H53:I53" si="39">H26+H30+H33-H34-H51</f>
        <v>158.95121254719666</v>
      </c>
      <c r="I53" s="76">
        <f t="shared" si="39"/>
        <v>155.05121254719666</v>
      </c>
      <c r="J53" s="22">
        <f>J26+J30+J33-J34-J51</f>
        <v>163.77121254719668</v>
      </c>
      <c r="K53" s="22">
        <f t="shared" ref="K53:O53" si="40">K26+K30+K33-K34-K51</f>
        <v>157.37121254719665</v>
      </c>
      <c r="L53" s="22">
        <f t="shared" si="40"/>
        <v>153.97121254719667</v>
      </c>
      <c r="M53" s="22">
        <f t="shared" si="40"/>
        <v>158.64190068970609</v>
      </c>
      <c r="N53" s="22">
        <f t="shared" si="40"/>
        <v>151.43190068970608</v>
      </c>
      <c r="O53" s="22">
        <f t="shared" si="40"/>
        <v>146.77190068970609</v>
      </c>
      <c r="P53" s="22">
        <f>P26+P30+P33-P34-P51</f>
        <v>165.27121254719668</v>
      </c>
      <c r="Q53" s="22">
        <f t="shared" ref="Q53:R53" si="41">Q26+Q30+Q33-Q34-Q51</f>
        <v>158.37121254719665</v>
      </c>
      <c r="R53" s="22">
        <f t="shared" si="41"/>
        <v>154.37121254719665</v>
      </c>
      <c r="S53" s="22">
        <f>S26+S30+S33-S34-S51</f>
        <v>163.17121254719666</v>
      </c>
      <c r="T53" s="22">
        <f>T26+T30+T33-T34-T51</f>
        <v>158.07121254719667</v>
      </c>
      <c r="U53" s="22">
        <f>U26+U30+U33-U34-U51</f>
        <v>154.87121254719665</v>
      </c>
      <c r="V53" s="22">
        <f>V26+V30+V33-V34-V51</f>
        <v>165.81040090650703</v>
      </c>
      <c r="W53" s="22">
        <f t="shared" ref="W53:X53" si="42">W26+W30+W33-W34-W51</f>
        <v>160.31040090650703</v>
      </c>
      <c r="X53" s="22">
        <f t="shared" si="42"/>
        <v>156.51040090650702</v>
      </c>
      <c r="Y53" s="22">
        <f>Y26+Y30+Y33-Y34-Y51</f>
        <v>162.59121254719668</v>
      </c>
      <c r="Z53" s="22">
        <f t="shared" ref="Z53:AA53" si="43">Z26+Z30+Z33-Z34-Z51</f>
        <v>156.00121254719667</v>
      </c>
      <c r="AA53" s="22">
        <f t="shared" si="43"/>
        <v>151.88121254719667</v>
      </c>
      <c r="AB53" s="22">
        <f>AB26+AB30+AB33-AB34-AB51</f>
        <v>163.36040090650701</v>
      </c>
      <c r="AC53" s="22">
        <f t="shared" ref="AC53" si="44">AC26+AC30+AC33-AC34-AC51</f>
        <v>157.36040090650701</v>
      </c>
      <c r="AD53" s="22"/>
    </row>
    <row r="54" spans="1:30">
      <c r="A54" s="4" t="s">
        <v>86</v>
      </c>
      <c r="B54" s="13"/>
      <c r="C54" s="13"/>
      <c r="D54" s="13"/>
      <c r="E54" s="13"/>
      <c r="F54" s="13"/>
      <c r="G54" s="72"/>
      <c r="H54" s="72"/>
      <c r="I54" s="72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</row>
    <row r="55" spans="1:30" ht="16.5" customHeight="1">
      <c r="A55" s="15" t="s">
        <v>87</v>
      </c>
      <c r="B55" s="16">
        <v>7</v>
      </c>
      <c r="C55" s="16">
        <v>7</v>
      </c>
      <c r="D55" s="16">
        <v>7</v>
      </c>
      <c r="E55" s="16">
        <v>7</v>
      </c>
      <c r="F55" s="16">
        <v>7</v>
      </c>
      <c r="G55" s="73">
        <v>7</v>
      </c>
      <c r="H55" s="73">
        <v>7</v>
      </c>
      <c r="I55" s="73">
        <v>7</v>
      </c>
      <c r="J55" s="82">
        <v>7</v>
      </c>
      <c r="K55" s="82">
        <v>7</v>
      </c>
      <c r="L55" s="82">
        <v>7</v>
      </c>
      <c r="M55" s="82">
        <v>7</v>
      </c>
      <c r="N55" s="82">
        <v>7</v>
      </c>
      <c r="O55" s="82">
        <v>7</v>
      </c>
      <c r="P55" s="82">
        <v>7</v>
      </c>
      <c r="Q55" s="82">
        <v>7</v>
      </c>
      <c r="R55" s="82">
        <v>7</v>
      </c>
      <c r="S55" s="82">
        <v>7</v>
      </c>
      <c r="T55" s="82">
        <v>7</v>
      </c>
      <c r="U55" s="82">
        <v>7</v>
      </c>
      <c r="V55" s="82">
        <v>7</v>
      </c>
      <c r="W55" s="82">
        <v>7</v>
      </c>
      <c r="X55" s="82">
        <v>7</v>
      </c>
      <c r="Y55" s="82">
        <v>7</v>
      </c>
      <c r="Z55" s="82">
        <v>7</v>
      </c>
      <c r="AA55" s="82">
        <v>7</v>
      </c>
      <c r="AB55" s="82">
        <v>7</v>
      </c>
      <c r="AC55" s="82">
        <v>7</v>
      </c>
      <c r="AD55" s="82"/>
    </row>
    <row r="56" spans="1:30" ht="27.6">
      <c r="A56" s="14" t="s">
        <v>89</v>
      </c>
      <c r="B56" s="25" t="s">
        <v>16</v>
      </c>
      <c r="C56" s="25" t="s">
        <v>16</v>
      </c>
      <c r="D56" s="25" t="s">
        <v>16</v>
      </c>
      <c r="E56" s="25" t="s">
        <v>16</v>
      </c>
      <c r="F56" s="25" t="s">
        <v>16</v>
      </c>
      <c r="G56" s="78" t="s">
        <v>16</v>
      </c>
      <c r="H56" s="78" t="s">
        <v>16</v>
      </c>
      <c r="I56" s="78" t="s">
        <v>16</v>
      </c>
      <c r="J56" s="78" t="s">
        <v>16</v>
      </c>
      <c r="K56" s="78" t="s">
        <v>16</v>
      </c>
      <c r="L56" s="78" t="s">
        <v>16</v>
      </c>
      <c r="M56" s="25" t="s">
        <v>16</v>
      </c>
      <c r="N56" s="25" t="s">
        <v>16</v>
      </c>
      <c r="O56" s="25" t="s">
        <v>16</v>
      </c>
      <c r="P56" s="25" t="s">
        <v>16</v>
      </c>
      <c r="Q56" s="25" t="s">
        <v>16</v>
      </c>
      <c r="R56" s="25" t="s">
        <v>16</v>
      </c>
      <c r="S56" s="9" t="s">
        <v>16</v>
      </c>
      <c r="T56" s="9" t="s">
        <v>16</v>
      </c>
      <c r="U56" s="9" t="s">
        <v>16</v>
      </c>
      <c r="V56" s="9" t="s">
        <v>16</v>
      </c>
      <c r="W56" s="9" t="s">
        <v>16</v>
      </c>
      <c r="X56" s="9" t="s">
        <v>16</v>
      </c>
      <c r="Y56" s="25" t="s">
        <v>16</v>
      </c>
      <c r="Z56" s="25" t="s">
        <v>16</v>
      </c>
      <c r="AA56" s="25" t="s">
        <v>16</v>
      </c>
      <c r="AB56" s="25" t="s">
        <v>16</v>
      </c>
      <c r="AC56" s="25" t="s">
        <v>16</v>
      </c>
      <c r="AD56" s="25"/>
    </row>
    <row r="57" spans="1:30" ht="27.6">
      <c r="A57" s="30" t="s">
        <v>90</v>
      </c>
      <c r="B57" s="16">
        <v>4.4800000000000004</v>
      </c>
      <c r="C57" s="16">
        <v>4.4800000000000004</v>
      </c>
      <c r="D57" s="16">
        <v>4.4800000000000004</v>
      </c>
      <c r="E57" s="16">
        <v>4.4800000000000004</v>
      </c>
      <c r="F57" s="16">
        <v>4.4800000000000004</v>
      </c>
      <c r="G57" s="73">
        <v>4.4800000000000004</v>
      </c>
      <c r="H57" s="73">
        <v>4.4800000000000004</v>
      </c>
      <c r="I57" s="73">
        <v>4.4800000000000004</v>
      </c>
      <c r="J57" s="82">
        <v>4.4800000000000004</v>
      </c>
      <c r="K57" s="82">
        <v>4.4800000000000004</v>
      </c>
      <c r="L57" s="82">
        <v>4.4800000000000004</v>
      </c>
      <c r="M57" s="82">
        <v>4.4800000000000004</v>
      </c>
      <c r="N57" s="82">
        <v>4.4800000000000004</v>
      </c>
      <c r="O57" s="82">
        <v>4.4800000000000004</v>
      </c>
      <c r="P57" s="82">
        <v>4.4800000000000004</v>
      </c>
      <c r="Q57" s="82">
        <v>4.4800000000000004</v>
      </c>
      <c r="R57" s="82">
        <v>4.4800000000000004</v>
      </c>
      <c r="S57" s="82">
        <v>4.4800000000000004</v>
      </c>
      <c r="T57" s="82">
        <v>4.4800000000000004</v>
      </c>
      <c r="U57" s="82">
        <v>4.4800000000000004</v>
      </c>
      <c r="V57" s="82">
        <v>4.4800000000000004</v>
      </c>
      <c r="W57" s="82">
        <v>4.4800000000000004</v>
      </c>
      <c r="X57" s="82">
        <v>4.4800000000000004</v>
      </c>
      <c r="Y57" s="82">
        <v>4.4800000000000004</v>
      </c>
      <c r="Z57" s="82">
        <v>4.4800000000000004</v>
      </c>
      <c r="AA57" s="82">
        <v>4.4800000000000004</v>
      </c>
      <c r="AB57" s="82">
        <v>4.4800000000000004</v>
      </c>
      <c r="AC57" s="82">
        <v>4.4800000000000004</v>
      </c>
      <c r="AD57" s="82"/>
    </row>
    <row r="58" spans="1:30">
      <c r="A58" s="15" t="s">
        <v>91</v>
      </c>
      <c r="B58" s="16">
        <v>0</v>
      </c>
      <c r="C58" s="16">
        <v>0</v>
      </c>
      <c r="D58" s="16">
        <v>0</v>
      </c>
      <c r="E58" s="16">
        <v>0</v>
      </c>
      <c r="F58" s="16">
        <v>0</v>
      </c>
      <c r="G58" s="73">
        <v>0</v>
      </c>
      <c r="H58" s="73">
        <v>0</v>
      </c>
      <c r="I58" s="73">
        <v>0</v>
      </c>
      <c r="J58" s="82">
        <v>0</v>
      </c>
      <c r="K58" s="82">
        <v>0</v>
      </c>
      <c r="L58" s="82">
        <v>0</v>
      </c>
      <c r="M58" s="82">
        <v>0</v>
      </c>
      <c r="N58" s="82">
        <v>0</v>
      </c>
      <c r="O58" s="82">
        <v>0</v>
      </c>
      <c r="P58" s="82">
        <v>0</v>
      </c>
      <c r="Q58" s="82">
        <v>0</v>
      </c>
      <c r="R58" s="82">
        <v>0</v>
      </c>
      <c r="S58" s="82">
        <v>0</v>
      </c>
      <c r="T58" s="82">
        <v>0</v>
      </c>
      <c r="U58" s="82">
        <v>0</v>
      </c>
      <c r="V58" s="82">
        <v>0</v>
      </c>
      <c r="W58" s="82">
        <v>0</v>
      </c>
      <c r="X58" s="82">
        <v>0</v>
      </c>
      <c r="Y58" s="82">
        <v>0</v>
      </c>
      <c r="Z58" s="82">
        <v>0</v>
      </c>
      <c r="AA58" s="82">
        <v>0</v>
      </c>
      <c r="AB58" s="82">
        <v>0</v>
      </c>
      <c r="AC58" s="82">
        <v>0</v>
      </c>
      <c r="AD58" s="82"/>
    </row>
    <row r="59" spans="1:30">
      <c r="A59" s="15" t="s">
        <v>92</v>
      </c>
      <c r="B59" s="16">
        <v>26.25</v>
      </c>
      <c r="C59" s="16">
        <v>26.25</v>
      </c>
      <c r="D59" s="16">
        <v>26.25</v>
      </c>
      <c r="E59" s="16">
        <v>26.25</v>
      </c>
      <c r="F59" s="16">
        <v>26.25</v>
      </c>
      <c r="G59" s="73">
        <v>26.25</v>
      </c>
      <c r="H59" s="73">
        <v>26.25</v>
      </c>
      <c r="I59" s="73">
        <v>26.25</v>
      </c>
      <c r="J59" s="82">
        <v>26.25</v>
      </c>
      <c r="K59" s="82">
        <v>26.25</v>
      </c>
      <c r="L59" s="82">
        <v>26.25</v>
      </c>
      <c r="M59" s="82">
        <v>26.25</v>
      </c>
      <c r="N59" s="82">
        <v>26.25</v>
      </c>
      <c r="O59" s="82">
        <v>26.25</v>
      </c>
      <c r="P59" s="82">
        <v>26.25</v>
      </c>
      <c r="Q59" s="82">
        <v>26.25</v>
      </c>
      <c r="R59" s="82">
        <v>26.25</v>
      </c>
      <c r="S59" s="82">
        <v>26.25</v>
      </c>
      <c r="T59" s="82">
        <v>26.25</v>
      </c>
      <c r="U59" s="82">
        <v>26.25</v>
      </c>
      <c r="V59" s="82">
        <v>26.25</v>
      </c>
      <c r="W59" s="82">
        <v>26.25</v>
      </c>
      <c r="X59" s="82">
        <v>26.25</v>
      </c>
      <c r="Y59" s="82">
        <v>26.25</v>
      </c>
      <c r="Z59" s="82">
        <v>26.25</v>
      </c>
      <c r="AA59" s="82">
        <v>26.25</v>
      </c>
      <c r="AB59" s="82">
        <v>26.25</v>
      </c>
      <c r="AC59" s="82">
        <v>26.25</v>
      </c>
      <c r="AD59" s="82"/>
    </row>
    <row r="60" spans="1:30">
      <c r="A60" s="15" t="s">
        <v>93</v>
      </c>
      <c r="B60" s="16">
        <v>0</v>
      </c>
      <c r="C60" s="16">
        <v>0</v>
      </c>
      <c r="D60" s="16">
        <v>0</v>
      </c>
      <c r="E60" s="16">
        <v>0</v>
      </c>
      <c r="F60" s="16">
        <v>0</v>
      </c>
      <c r="G60" s="73">
        <v>0</v>
      </c>
      <c r="H60" s="73">
        <v>0</v>
      </c>
      <c r="I60" s="73">
        <v>0</v>
      </c>
      <c r="J60" s="82">
        <v>0</v>
      </c>
      <c r="K60" s="82">
        <v>0</v>
      </c>
      <c r="L60" s="82">
        <v>0</v>
      </c>
      <c r="M60" s="82">
        <v>0</v>
      </c>
      <c r="N60" s="82">
        <v>0</v>
      </c>
      <c r="O60" s="82">
        <v>0</v>
      </c>
      <c r="P60" s="82">
        <v>0</v>
      </c>
      <c r="Q60" s="82">
        <v>0</v>
      </c>
      <c r="R60" s="82">
        <v>0</v>
      </c>
      <c r="S60" s="82">
        <v>0</v>
      </c>
      <c r="T60" s="82">
        <v>0</v>
      </c>
      <c r="U60" s="82">
        <v>0</v>
      </c>
      <c r="V60" s="82">
        <v>0</v>
      </c>
      <c r="W60" s="82">
        <v>0</v>
      </c>
      <c r="X60" s="82">
        <v>0</v>
      </c>
      <c r="Y60" s="82">
        <v>0</v>
      </c>
      <c r="Z60" s="82">
        <v>0</v>
      </c>
      <c r="AA60" s="82">
        <v>0</v>
      </c>
      <c r="AB60" s="82">
        <v>0</v>
      </c>
      <c r="AC60" s="82">
        <v>0</v>
      </c>
      <c r="AD60" s="82"/>
    </row>
    <row r="61" spans="1:30" ht="27.6">
      <c r="A61" s="31" t="s">
        <v>108</v>
      </c>
      <c r="B61" s="24" t="s">
        <v>16</v>
      </c>
      <c r="C61" s="24" t="s">
        <v>16</v>
      </c>
      <c r="D61" s="24" t="s">
        <v>16</v>
      </c>
      <c r="E61" s="24" t="s">
        <v>16</v>
      </c>
      <c r="F61" s="24" t="s">
        <v>16</v>
      </c>
      <c r="G61" s="77" t="s">
        <v>16</v>
      </c>
      <c r="H61" s="77" t="s">
        <v>16</v>
      </c>
      <c r="I61" s="77" t="s">
        <v>16</v>
      </c>
      <c r="J61" s="24" t="s">
        <v>16</v>
      </c>
      <c r="K61" s="24" t="s">
        <v>16</v>
      </c>
      <c r="L61" s="24" t="s">
        <v>16</v>
      </c>
      <c r="M61" s="24" t="s">
        <v>16</v>
      </c>
      <c r="N61" s="24" t="s">
        <v>16</v>
      </c>
      <c r="O61" s="24" t="s">
        <v>16</v>
      </c>
      <c r="P61" s="24" t="s">
        <v>16</v>
      </c>
      <c r="Q61" s="24" t="s">
        <v>16</v>
      </c>
      <c r="R61" s="24" t="s">
        <v>16</v>
      </c>
      <c r="S61" s="85" t="s">
        <v>16</v>
      </c>
      <c r="T61" s="85" t="s">
        <v>16</v>
      </c>
      <c r="U61" s="85" t="s">
        <v>16</v>
      </c>
      <c r="V61" s="85" t="s">
        <v>16</v>
      </c>
      <c r="W61" s="85" t="s">
        <v>16</v>
      </c>
      <c r="X61" s="85" t="s">
        <v>16</v>
      </c>
      <c r="Y61" s="24" t="s">
        <v>16</v>
      </c>
      <c r="Z61" s="24" t="s">
        <v>16</v>
      </c>
      <c r="AA61" s="24" t="s">
        <v>16</v>
      </c>
      <c r="AB61" s="24" t="s">
        <v>16</v>
      </c>
      <c r="AC61" s="24" t="s">
        <v>16</v>
      </c>
      <c r="AD61" s="24"/>
    </row>
    <row r="62" spans="1:30" ht="27.6">
      <c r="A62" s="29" t="s">
        <v>109</v>
      </c>
      <c r="B62" s="22">
        <f t="shared" ref="B62:G62" si="45">B53-B57+B58-B59+B60</f>
        <v>131.64121254719666</v>
      </c>
      <c r="C62" s="22">
        <f t="shared" si="45"/>
        <v>125.94121254719667</v>
      </c>
      <c r="D62" s="22">
        <f t="shared" si="45"/>
        <v>122.44121254719667</v>
      </c>
      <c r="E62" s="22">
        <f t="shared" si="45"/>
        <v>127.24121254719665</v>
      </c>
      <c r="F62" s="22">
        <f t="shared" si="45"/>
        <v>120.68121254719668</v>
      </c>
      <c r="G62" s="76">
        <f t="shared" si="45"/>
        <v>134.51121254719666</v>
      </c>
      <c r="H62" s="76">
        <f t="shared" ref="H62:I62" si="46">H53-H57+H58-H59+H60</f>
        <v>128.22121254719667</v>
      </c>
      <c r="I62" s="76">
        <f t="shared" si="46"/>
        <v>124.32121254719667</v>
      </c>
      <c r="J62" s="22">
        <f>J53-J57+J58-J59+J60</f>
        <v>133.04121254719669</v>
      </c>
      <c r="K62" s="22">
        <f t="shared" ref="K62:O62" si="47">K53-K57+K58-K59+K60</f>
        <v>126.64121254719666</v>
      </c>
      <c r="L62" s="22">
        <f t="shared" si="47"/>
        <v>123.24121254719668</v>
      </c>
      <c r="M62" s="22">
        <f t="shared" si="47"/>
        <v>127.9119006897061</v>
      </c>
      <c r="N62" s="22">
        <f t="shared" si="47"/>
        <v>120.70190068970609</v>
      </c>
      <c r="O62" s="22">
        <f t="shared" si="47"/>
        <v>116.0419006897061</v>
      </c>
      <c r="P62" s="22">
        <f>P53-P57+P58-P59+P60</f>
        <v>134.54121254719669</v>
      </c>
      <c r="Q62" s="22">
        <f t="shared" ref="Q62:R62" si="48">Q53-Q57+Q58-Q59+Q60</f>
        <v>127.64121254719666</v>
      </c>
      <c r="R62" s="22">
        <f t="shared" si="48"/>
        <v>123.64121254719666</v>
      </c>
      <c r="S62" s="22">
        <f>S53-S57+S58-S59+S60</f>
        <v>132.44121254719667</v>
      </c>
      <c r="T62" s="22">
        <f>T53-T57+T58-T59+T60</f>
        <v>127.34121254719668</v>
      </c>
      <c r="U62" s="22">
        <f>U53-U57+U58-U59+U60</f>
        <v>124.14121254719666</v>
      </c>
      <c r="V62" s="22">
        <f>V53-V57+V58-V59+V60</f>
        <v>135.08040090650704</v>
      </c>
      <c r="W62" s="22">
        <f t="shared" ref="W62:X62" si="49">W53-W57+W58-W59+W60</f>
        <v>129.58040090650704</v>
      </c>
      <c r="X62" s="22">
        <f t="shared" si="49"/>
        <v>125.78040090650703</v>
      </c>
      <c r="Y62" s="22">
        <f>Y53-Y57+Y58-Y59+Y60</f>
        <v>131.86121254719669</v>
      </c>
      <c r="Z62" s="22">
        <f t="shared" ref="Z62:AA62" si="50">Z53-Z57+Z58-Z59+Z60</f>
        <v>125.27121254719668</v>
      </c>
      <c r="AA62" s="22">
        <f t="shared" si="50"/>
        <v>121.15121254719668</v>
      </c>
      <c r="AB62" s="22">
        <f>AB53-AB57+AB58-AB59+AB60</f>
        <v>132.63040090650702</v>
      </c>
      <c r="AC62" s="22">
        <f t="shared" ref="AC62" si="51">AC53-AC57+AC58-AC59+AC60</f>
        <v>126.63040090650702</v>
      </c>
      <c r="AD62" s="22"/>
    </row>
    <row r="63" spans="1:30">
      <c r="C63" s="2"/>
      <c r="D63" s="2"/>
      <c r="F63" s="2"/>
      <c r="H63" s="79"/>
      <c r="I63" s="79"/>
      <c r="K63" s="79"/>
      <c r="L63" s="79"/>
      <c r="M63" s="2"/>
      <c r="N63" s="2"/>
      <c r="O63" s="2"/>
      <c r="P63" s="2"/>
      <c r="Q63" s="2"/>
      <c r="R63" s="2"/>
      <c r="S63" s="2"/>
      <c r="T63" s="2"/>
      <c r="U63" s="2"/>
      <c r="W63" s="2"/>
      <c r="X63" s="2"/>
      <c r="Z63" s="2"/>
      <c r="AA63" s="2"/>
      <c r="AB63" s="2"/>
      <c r="AC63" s="2"/>
      <c r="AD63" s="2"/>
    </row>
    <row r="64" spans="1:30">
      <c r="A64" s="31" t="s">
        <v>97</v>
      </c>
      <c r="B64" s="24" t="s">
        <v>16</v>
      </c>
      <c r="C64" s="24" t="s">
        <v>16</v>
      </c>
      <c r="D64" s="24" t="s">
        <v>16</v>
      </c>
      <c r="E64" s="24" t="s">
        <v>16</v>
      </c>
      <c r="F64" s="24" t="s">
        <v>16</v>
      </c>
      <c r="G64" s="77" t="s">
        <v>16</v>
      </c>
      <c r="H64" s="77" t="s">
        <v>16</v>
      </c>
      <c r="I64" s="77" t="s">
        <v>16</v>
      </c>
      <c r="J64" s="24" t="s">
        <v>16</v>
      </c>
      <c r="K64" s="24" t="s">
        <v>16</v>
      </c>
      <c r="L64" s="24" t="s">
        <v>16</v>
      </c>
      <c r="M64" s="24" t="s">
        <v>16</v>
      </c>
      <c r="N64" s="24" t="s">
        <v>16</v>
      </c>
      <c r="O64" s="24" t="s">
        <v>16</v>
      </c>
      <c r="P64" s="24" t="s">
        <v>16</v>
      </c>
      <c r="Q64" s="24" t="s">
        <v>16</v>
      </c>
      <c r="R64" s="24" t="s">
        <v>16</v>
      </c>
      <c r="S64" s="85" t="s">
        <v>16</v>
      </c>
      <c r="T64" s="85" t="s">
        <v>16</v>
      </c>
      <c r="U64" s="85" t="s">
        <v>16</v>
      </c>
      <c r="V64" s="85" t="s">
        <v>16</v>
      </c>
      <c r="W64" s="85" t="s">
        <v>16</v>
      </c>
      <c r="X64" s="85" t="s">
        <v>16</v>
      </c>
      <c r="Y64" s="24" t="s">
        <v>16</v>
      </c>
      <c r="Z64" s="24" t="s">
        <v>16</v>
      </c>
      <c r="AA64" s="24" t="s">
        <v>16</v>
      </c>
      <c r="AB64" s="24" t="s">
        <v>16</v>
      </c>
      <c r="AC64" s="24" t="s">
        <v>16</v>
      </c>
      <c r="AD64" s="24"/>
    </row>
    <row r="65" spans="1:30">
      <c r="A65" s="29" t="s">
        <v>98</v>
      </c>
      <c r="B65" s="22">
        <f t="shared" ref="B65:I65" si="52">B17-B23-B51+B21+B33</f>
        <v>153.60000000000002</v>
      </c>
      <c r="C65" s="22">
        <f t="shared" si="52"/>
        <v>150.90000000000003</v>
      </c>
      <c r="D65" s="22">
        <f t="shared" si="52"/>
        <v>147.40000000000003</v>
      </c>
      <c r="E65" s="22">
        <f t="shared" si="52"/>
        <v>152.15000000000003</v>
      </c>
      <c r="F65" s="22">
        <f t="shared" si="52"/>
        <v>148.59000000000003</v>
      </c>
      <c r="G65" s="76">
        <f t="shared" si="52"/>
        <v>156.47000000000003</v>
      </c>
      <c r="H65" s="76">
        <f t="shared" si="52"/>
        <v>153.18000000000004</v>
      </c>
      <c r="I65" s="76">
        <f t="shared" si="52"/>
        <v>149.28000000000003</v>
      </c>
      <c r="J65" s="22">
        <f>J17-J23-J51+J21+J33</f>
        <v>155.00000000000003</v>
      </c>
      <c r="K65" s="22">
        <f>K17-K23-K51+K21+K33</f>
        <v>151.60000000000002</v>
      </c>
      <c r="L65" s="22">
        <f>L17-L23-L51+L21+L33</f>
        <v>148.20000000000005</v>
      </c>
      <c r="M65" s="22">
        <f t="shared" ref="M65:O65" si="53">M17-M23-M51+M21+M33</f>
        <v>152.52068814250947</v>
      </c>
      <c r="N65" s="22">
        <f t="shared" si="53"/>
        <v>148.31068814250946</v>
      </c>
      <c r="O65" s="22">
        <f t="shared" si="53"/>
        <v>143.65068814250947</v>
      </c>
      <c r="P65" s="22">
        <f t="shared" ref="P65:U65" si="54">P17-P23-P51+P21+P33</f>
        <v>156.50000000000003</v>
      </c>
      <c r="Q65" s="22">
        <f t="shared" si="54"/>
        <v>152.60000000000002</v>
      </c>
      <c r="R65" s="22">
        <f t="shared" si="54"/>
        <v>148.60000000000002</v>
      </c>
      <c r="S65" s="22">
        <f t="shared" si="54"/>
        <v>154.40000000000003</v>
      </c>
      <c r="T65" s="22">
        <f t="shared" si="54"/>
        <v>152.30000000000004</v>
      </c>
      <c r="U65" s="22">
        <f t="shared" si="54"/>
        <v>149.10000000000002</v>
      </c>
      <c r="V65" s="22">
        <f t="shared" ref="V65:AA65" si="55">V17-V23-V51+V21+V33</f>
        <v>157.0391883593104</v>
      </c>
      <c r="W65" s="22">
        <f t="shared" si="55"/>
        <v>154.5391883593104</v>
      </c>
      <c r="X65" s="22">
        <f t="shared" si="55"/>
        <v>150.73918835931039</v>
      </c>
      <c r="Y65" s="22">
        <f t="shared" si="55"/>
        <v>153.82000000000005</v>
      </c>
      <c r="Z65" s="22">
        <f t="shared" si="55"/>
        <v>150.23000000000005</v>
      </c>
      <c r="AA65" s="22">
        <f t="shared" si="55"/>
        <v>146.11000000000004</v>
      </c>
      <c r="AB65" s="22">
        <f>AB17-AB23-AB51+AB21+AB33</f>
        <v>154.58918835931038</v>
      </c>
      <c r="AC65" s="22">
        <f>AC17-AC23-AC51+AC21+AC33</f>
        <v>151.58918835931038</v>
      </c>
      <c r="AD65" s="22"/>
    </row>
  </sheetData>
  <mergeCells count="10">
    <mergeCell ref="AB1:AD1"/>
    <mergeCell ref="Y1:AA1"/>
    <mergeCell ref="V1:X1"/>
    <mergeCell ref="S1:U1"/>
    <mergeCell ref="P1:R1"/>
    <mergeCell ref="B1:D1"/>
    <mergeCell ref="E1:F1"/>
    <mergeCell ref="G1:I1"/>
    <mergeCell ref="J1:L1"/>
    <mergeCell ref="M1:O1"/>
  </mergeCells>
  <phoneticPr fontId="14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5"/>
  <sheetViews>
    <sheetView zoomScale="55" zoomScaleNormal="55" workbookViewId="0">
      <pane xSplit="1" ySplit="1" topLeftCell="H14" activePane="bottomRight" state="frozen"/>
      <selection pane="topRight"/>
      <selection pane="bottomLeft"/>
      <selection pane="bottomRight" activeCell="X13" sqref="X13"/>
    </sheetView>
  </sheetViews>
  <sheetFormatPr defaultColWidth="9" defaultRowHeight="15.6"/>
  <cols>
    <col min="1" max="1" width="62.09765625" style="1" customWidth="1"/>
    <col min="2" max="2" width="15.59765625" style="2" customWidth="1"/>
    <col min="3" max="3" width="15.59765625" style="1" customWidth="1"/>
    <col min="4" max="4" width="15.59765625" style="2" customWidth="1"/>
    <col min="5" max="5" width="15.59765625" style="1" customWidth="1"/>
    <col min="6" max="6" width="15.59765625" style="79" customWidth="1"/>
    <col min="7" max="7" width="15.59765625" style="1" customWidth="1"/>
    <col min="8" max="8" width="15.59765625" style="79" customWidth="1"/>
    <col min="9" max="11" width="15.59765625" style="1" customWidth="1"/>
    <col min="12" max="13" width="13.09765625" style="1" bestFit="1" customWidth="1"/>
    <col min="14" max="14" width="20.19921875" style="1" customWidth="1"/>
    <col min="15" max="15" width="19.69921875" style="1" customWidth="1"/>
    <col min="16" max="16" width="15.59765625" style="2" customWidth="1"/>
    <col min="17" max="17" width="15.59765625" style="1" customWidth="1"/>
    <col min="18" max="18" width="15.59765625" style="2" customWidth="1"/>
    <col min="19" max="19" width="15.59765625" style="1" customWidth="1"/>
    <col min="20" max="21" width="18.5" style="1" customWidth="1"/>
    <col min="22" max="16384" width="9" style="1"/>
  </cols>
  <sheetData>
    <row r="1" spans="1:21" ht="14.25" customHeight="1">
      <c r="A1" s="3"/>
      <c r="B1" s="90" t="s">
        <v>100</v>
      </c>
      <c r="C1" s="90"/>
      <c r="D1" s="90" t="s">
        <v>101</v>
      </c>
      <c r="E1" s="90"/>
      <c r="F1" s="91" t="s">
        <v>113</v>
      </c>
      <c r="G1" s="91"/>
      <c r="H1" s="90" t="s">
        <v>114</v>
      </c>
      <c r="I1" s="90"/>
      <c r="J1" s="90" t="s">
        <v>120</v>
      </c>
      <c r="K1" s="90"/>
      <c r="L1" s="90" t="s">
        <v>125</v>
      </c>
      <c r="M1" s="90"/>
      <c r="N1" s="90" t="s">
        <v>127</v>
      </c>
      <c r="O1" s="90"/>
      <c r="P1" s="90" t="s">
        <v>129</v>
      </c>
      <c r="Q1" s="90"/>
      <c r="R1" s="90" t="s">
        <v>130</v>
      </c>
      <c r="S1" s="90"/>
      <c r="T1" s="90" t="s">
        <v>131</v>
      </c>
      <c r="U1" s="90"/>
    </row>
    <row r="2" spans="1:21" ht="29.25" customHeight="1">
      <c r="A2" s="4" t="s">
        <v>10</v>
      </c>
      <c r="B2" s="5" t="s">
        <v>102</v>
      </c>
      <c r="C2" s="6" t="s">
        <v>110</v>
      </c>
      <c r="D2" s="5" t="s">
        <v>102</v>
      </c>
      <c r="E2" s="6" t="s">
        <v>110</v>
      </c>
      <c r="F2" s="66" t="s">
        <v>102</v>
      </c>
      <c r="G2" s="67" t="s">
        <v>110</v>
      </c>
      <c r="H2" s="5" t="s">
        <v>102</v>
      </c>
      <c r="I2" s="6" t="s">
        <v>110</v>
      </c>
      <c r="J2" s="5" t="s">
        <v>102</v>
      </c>
      <c r="K2" s="6" t="s">
        <v>110</v>
      </c>
      <c r="L2" s="5" t="s">
        <v>102</v>
      </c>
      <c r="M2" s="6" t="s">
        <v>110</v>
      </c>
      <c r="N2" s="5" t="s">
        <v>102</v>
      </c>
      <c r="O2" s="6" t="s">
        <v>110</v>
      </c>
      <c r="P2" s="5" t="s">
        <v>102</v>
      </c>
      <c r="Q2" s="6" t="s">
        <v>110</v>
      </c>
      <c r="R2" s="5" t="s">
        <v>102</v>
      </c>
      <c r="S2" s="6" t="s">
        <v>110</v>
      </c>
      <c r="T2" s="5" t="s">
        <v>102</v>
      </c>
      <c r="U2" s="6" t="s">
        <v>110</v>
      </c>
    </row>
    <row r="3" spans="1:21">
      <c r="A3" s="7" t="s">
        <v>11</v>
      </c>
      <c r="B3" s="8">
        <v>2.6</v>
      </c>
      <c r="C3" s="8">
        <v>2.6</v>
      </c>
      <c r="D3" s="8">
        <v>2.6</v>
      </c>
      <c r="E3" s="8">
        <v>2.6</v>
      </c>
      <c r="F3" s="68">
        <v>2.6</v>
      </c>
      <c r="G3" s="68">
        <v>2.6</v>
      </c>
      <c r="H3" s="8">
        <v>2.6</v>
      </c>
      <c r="I3" s="8">
        <v>2.6</v>
      </c>
      <c r="J3" s="8">
        <v>2.6</v>
      </c>
      <c r="K3" s="8">
        <v>2.6</v>
      </c>
      <c r="L3" s="8">
        <v>2.6</v>
      </c>
      <c r="M3" s="8">
        <v>2.6</v>
      </c>
      <c r="N3" s="8">
        <v>2.6</v>
      </c>
      <c r="O3" s="8">
        <v>2.6</v>
      </c>
      <c r="P3" s="8">
        <v>2.6</v>
      </c>
      <c r="Q3" s="8">
        <v>2.6</v>
      </c>
      <c r="R3" s="8">
        <v>2.6</v>
      </c>
      <c r="S3" s="8">
        <v>2.6</v>
      </c>
      <c r="T3" s="8">
        <v>2.6</v>
      </c>
      <c r="U3" s="8">
        <v>2.6</v>
      </c>
    </row>
    <row r="4" spans="1:21">
      <c r="A4" s="7" t="s">
        <v>13</v>
      </c>
      <c r="B4" s="8">
        <v>100</v>
      </c>
      <c r="C4" s="8">
        <v>100</v>
      </c>
      <c r="D4" s="8">
        <v>100</v>
      </c>
      <c r="E4" s="8">
        <v>100</v>
      </c>
      <c r="F4" s="68">
        <v>100</v>
      </c>
      <c r="G4" s="68">
        <v>100</v>
      </c>
      <c r="H4" s="8">
        <v>100</v>
      </c>
      <c r="I4" s="8">
        <v>100</v>
      </c>
      <c r="J4" s="8">
        <v>100</v>
      </c>
      <c r="K4" s="8">
        <v>100</v>
      </c>
      <c r="L4" s="8">
        <v>100</v>
      </c>
      <c r="M4" s="8">
        <v>100</v>
      </c>
      <c r="N4" s="8">
        <v>100</v>
      </c>
      <c r="O4" s="8">
        <v>100</v>
      </c>
      <c r="P4" s="8">
        <v>100</v>
      </c>
      <c r="Q4" s="8">
        <v>100</v>
      </c>
      <c r="R4" s="8">
        <v>100</v>
      </c>
      <c r="S4" s="8">
        <v>100</v>
      </c>
      <c r="T4" s="8">
        <v>100</v>
      </c>
      <c r="U4" s="8">
        <v>100</v>
      </c>
    </row>
    <row r="5" spans="1:21">
      <c r="A5" s="7" t="s">
        <v>15</v>
      </c>
      <c r="B5" s="9" t="s">
        <v>16</v>
      </c>
      <c r="C5" s="9" t="s">
        <v>16</v>
      </c>
      <c r="D5" s="9" t="s">
        <v>16</v>
      </c>
      <c r="E5" s="9" t="s">
        <v>16</v>
      </c>
      <c r="F5" s="69" t="s">
        <v>16</v>
      </c>
      <c r="G5" s="69" t="s">
        <v>16</v>
      </c>
      <c r="H5" s="69" t="s">
        <v>16</v>
      </c>
      <c r="I5" s="69" t="s">
        <v>16</v>
      </c>
      <c r="J5" s="9" t="s">
        <v>16</v>
      </c>
      <c r="K5" s="9" t="s">
        <v>16</v>
      </c>
      <c r="L5" s="9" t="s">
        <v>16</v>
      </c>
      <c r="M5" s="9" t="s">
        <v>16</v>
      </c>
      <c r="N5" s="9" t="s">
        <v>16</v>
      </c>
      <c r="O5" s="9" t="s">
        <v>16</v>
      </c>
      <c r="P5" s="9" t="s">
        <v>16</v>
      </c>
      <c r="Q5" s="9" t="s">
        <v>16</v>
      </c>
      <c r="R5" s="9" t="s">
        <v>16</v>
      </c>
      <c r="S5" s="9" t="s">
        <v>16</v>
      </c>
      <c r="T5" s="9" t="s">
        <v>16</v>
      </c>
      <c r="U5" s="9" t="s">
        <v>16</v>
      </c>
    </row>
    <row r="6" spans="1:21">
      <c r="A6" s="7" t="s">
        <v>17</v>
      </c>
      <c r="B6" s="9" t="s">
        <v>16</v>
      </c>
      <c r="C6" s="9" t="s">
        <v>16</v>
      </c>
      <c r="D6" s="9" t="s">
        <v>16</v>
      </c>
      <c r="E6" s="9" t="s">
        <v>16</v>
      </c>
      <c r="F6" s="69" t="s">
        <v>16</v>
      </c>
      <c r="G6" s="69" t="s">
        <v>16</v>
      </c>
      <c r="H6" s="69" t="s">
        <v>16</v>
      </c>
      <c r="I6" s="69" t="s">
        <v>16</v>
      </c>
      <c r="J6" s="9" t="s">
        <v>16</v>
      </c>
      <c r="K6" s="9" t="s">
        <v>16</v>
      </c>
      <c r="L6" s="9" t="s">
        <v>16</v>
      </c>
      <c r="M6" s="9" t="s">
        <v>16</v>
      </c>
      <c r="N6" s="9" t="s">
        <v>16</v>
      </c>
      <c r="O6" s="9" t="s">
        <v>16</v>
      </c>
      <c r="P6" s="9" t="s">
        <v>16</v>
      </c>
      <c r="Q6" s="9" t="s">
        <v>16</v>
      </c>
      <c r="R6" s="9" t="s">
        <v>16</v>
      </c>
      <c r="S6" s="9" t="s">
        <v>16</v>
      </c>
      <c r="T6" s="9" t="s">
        <v>16</v>
      </c>
      <c r="U6" s="9" t="s">
        <v>16</v>
      </c>
    </row>
    <row r="7" spans="1:21">
      <c r="A7" s="7" t="s">
        <v>19</v>
      </c>
      <c r="B7" s="9" t="s">
        <v>16</v>
      </c>
      <c r="C7" s="9" t="s">
        <v>16</v>
      </c>
      <c r="D7" s="9" t="s">
        <v>16</v>
      </c>
      <c r="E7" s="9" t="s">
        <v>16</v>
      </c>
      <c r="F7" s="69" t="s">
        <v>16</v>
      </c>
      <c r="G7" s="69" t="s">
        <v>16</v>
      </c>
      <c r="H7" s="69" t="s">
        <v>16</v>
      </c>
      <c r="I7" s="69" t="s">
        <v>16</v>
      </c>
      <c r="J7" s="9" t="s">
        <v>16</v>
      </c>
      <c r="K7" s="9" t="s">
        <v>16</v>
      </c>
      <c r="L7" s="9" t="s">
        <v>16</v>
      </c>
      <c r="M7" s="9" t="s">
        <v>16</v>
      </c>
      <c r="N7" s="9" t="s">
        <v>16</v>
      </c>
      <c r="O7" s="9" t="s">
        <v>16</v>
      </c>
      <c r="P7" s="9" t="s">
        <v>16</v>
      </c>
      <c r="Q7" s="9" t="s">
        <v>16</v>
      </c>
      <c r="R7" s="9" t="s">
        <v>16</v>
      </c>
      <c r="S7" s="9" t="s">
        <v>16</v>
      </c>
      <c r="T7" s="9" t="s">
        <v>16</v>
      </c>
      <c r="U7" s="9" t="s">
        <v>16</v>
      </c>
    </row>
    <row r="8" spans="1:21">
      <c r="A8" s="7" t="s">
        <v>20</v>
      </c>
      <c r="B8" s="11">
        <v>0.1</v>
      </c>
      <c r="C8" s="11">
        <v>0.1</v>
      </c>
      <c r="D8" s="11">
        <v>0.1</v>
      </c>
      <c r="E8" s="11">
        <v>0.1</v>
      </c>
      <c r="F8" s="80">
        <v>0.1</v>
      </c>
      <c r="G8" s="80">
        <v>0.1</v>
      </c>
      <c r="H8" s="11">
        <v>0.1</v>
      </c>
      <c r="I8" s="11">
        <v>0.1</v>
      </c>
      <c r="J8" s="11">
        <v>0.1</v>
      </c>
      <c r="K8" s="11">
        <v>0.1</v>
      </c>
      <c r="L8" s="11">
        <v>0.1</v>
      </c>
      <c r="M8" s="11">
        <v>0.1</v>
      </c>
      <c r="N8" s="11">
        <v>0.1</v>
      </c>
      <c r="O8" s="11">
        <v>0.1</v>
      </c>
      <c r="P8" s="11">
        <v>0.1</v>
      </c>
      <c r="Q8" s="11">
        <v>0.1</v>
      </c>
      <c r="R8" s="11">
        <v>0.1</v>
      </c>
      <c r="S8" s="11">
        <v>0.1</v>
      </c>
      <c r="T8" s="11">
        <v>0.1</v>
      </c>
      <c r="U8" s="11">
        <v>0.1</v>
      </c>
    </row>
    <row r="9" spans="1:21" ht="27.6">
      <c r="A9" s="7" t="s">
        <v>21</v>
      </c>
      <c r="B9" s="12" t="s">
        <v>22</v>
      </c>
      <c r="C9" s="12" t="s">
        <v>22</v>
      </c>
      <c r="D9" s="12" t="s">
        <v>22</v>
      </c>
      <c r="E9" s="12" t="s">
        <v>22</v>
      </c>
      <c r="F9" s="71" t="s">
        <v>22</v>
      </c>
      <c r="G9" s="71" t="s">
        <v>22</v>
      </c>
      <c r="H9" s="12" t="s">
        <v>22</v>
      </c>
      <c r="I9" s="12" t="s">
        <v>22</v>
      </c>
      <c r="J9" s="12" t="s">
        <v>22</v>
      </c>
      <c r="K9" s="12" t="s">
        <v>22</v>
      </c>
      <c r="L9" s="12" t="s">
        <v>22</v>
      </c>
      <c r="M9" s="12" t="s">
        <v>22</v>
      </c>
      <c r="N9" s="8" t="s">
        <v>22</v>
      </c>
      <c r="O9" s="8" t="s">
        <v>22</v>
      </c>
      <c r="P9" s="8" t="s">
        <v>22</v>
      </c>
      <c r="Q9" s="8" t="s">
        <v>22</v>
      </c>
      <c r="R9" s="12" t="s">
        <v>22</v>
      </c>
      <c r="S9" s="12" t="s">
        <v>22</v>
      </c>
      <c r="T9" s="12" t="s">
        <v>22</v>
      </c>
      <c r="U9" s="12" t="s">
        <v>22</v>
      </c>
    </row>
    <row r="10" spans="1:21">
      <c r="A10" s="7" t="s">
        <v>23</v>
      </c>
      <c r="B10" s="12">
        <v>3</v>
      </c>
      <c r="C10" s="12">
        <v>3</v>
      </c>
      <c r="D10" s="12">
        <v>3</v>
      </c>
      <c r="E10" s="12">
        <v>3</v>
      </c>
      <c r="F10" s="71">
        <v>3</v>
      </c>
      <c r="G10" s="71">
        <v>3</v>
      </c>
      <c r="H10" s="12">
        <v>3</v>
      </c>
      <c r="I10" s="12">
        <v>3</v>
      </c>
      <c r="J10" s="12">
        <v>3</v>
      </c>
      <c r="K10" s="12">
        <v>3</v>
      </c>
      <c r="L10" s="12">
        <v>3</v>
      </c>
      <c r="M10" s="12">
        <v>3</v>
      </c>
      <c r="N10" s="8">
        <v>3</v>
      </c>
      <c r="O10" s="8">
        <v>3</v>
      </c>
      <c r="P10" s="8">
        <v>3</v>
      </c>
      <c r="Q10" s="8">
        <v>3</v>
      </c>
      <c r="R10" s="12">
        <v>3</v>
      </c>
      <c r="S10" s="12">
        <v>3</v>
      </c>
      <c r="T10" s="12">
        <v>3</v>
      </c>
      <c r="U10" s="12">
        <v>3</v>
      </c>
    </row>
    <row r="11" spans="1:21">
      <c r="A11" s="4" t="s">
        <v>24</v>
      </c>
      <c r="B11" s="13"/>
      <c r="C11" s="13"/>
      <c r="D11" s="13"/>
      <c r="E11" s="13"/>
      <c r="F11" s="72"/>
      <c r="G11" s="72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</row>
    <row r="12" spans="1:21" ht="15" customHeight="1">
      <c r="A12" s="7" t="s">
        <v>25</v>
      </c>
      <c r="B12" s="8">
        <v>1</v>
      </c>
      <c r="C12" s="8">
        <v>1</v>
      </c>
      <c r="D12" s="8">
        <v>1</v>
      </c>
      <c r="E12" s="8">
        <v>1</v>
      </c>
      <c r="F12" s="68">
        <v>1</v>
      </c>
      <c r="G12" s="68">
        <v>1</v>
      </c>
      <c r="H12" s="8">
        <v>1</v>
      </c>
      <c r="I12" s="8">
        <v>1</v>
      </c>
      <c r="J12" s="8">
        <v>1</v>
      </c>
      <c r="K12" s="8">
        <v>1</v>
      </c>
      <c r="L12" s="8">
        <v>1</v>
      </c>
      <c r="M12" s="8">
        <v>1</v>
      </c>
      <c r="N12" s="8">
        <v>1</v>
      </c>
      <c r="O12" s="8">
        <v>1</v>
      </c>
      <c r="P12" s="8">
        <v>1</v>
      </c>
      <c r="Q12" s="8">
        <v>1</v>
      </c>
      <c r="R12" s="8">
        <v>1</v>
      </c>
      <c r="S12" s="8">
        <v>1</v>
      </c>
      <c r="T12" s="8">
        <v>1</v>
      </c>
      <c r="U12" s="8">
        <v>1</v>
      </c>
    </row>
    <row r="13" spans="1:21">
      <c r="A13" s="7" t="s">
        <v>27</v>
      </c>
      <c r="B13" s="12">
        <v>64</v>
      </c>
      <c r="C13" s="12">
        <v>64</v>
      </c>
      <c r="D13" s="12">
        <v>64</v>
      </c>
      <c r="E13" s="12">
        <v>64</v>
      </c>
      <c r="F13" s="71">
        <v>64</v>
      </c>
      <c r="G13" s="71">
        <v>64</v>
      </c>
      <c r="H13" s="12">
        <v>64</v>
      </c>
      <c r="I13" s="12">
        <v>64</v>
      </c>
      <c r="J13" s="12">
        <v>64</v>
      </c>
      <c r="K13" s="12">
        <v>64</v>
      </c>
      <c r="L13" s="12">
        <v>64</v>
      </c>
      <c r="M13" s="12">
        <v>64</v>
      </c>
      <c r="N13" s="8">
        <v>64</v>
      </c>
      <c r="O13" s="8">
        <v>64</v>
      </c>
      <c r="P13" s="8">
        <v>64</v>
      </c>
      <c r="Q13" s="8">
        <v>64</v>
      </c>
      <c r="R13" s="12">
        <v>64</v>
      </c>
      <c r="S13" s="12">
        <v>64</v>
      </c>
      <c r="T13" s="12">
        <v>64</v>
      </c>
      <c r="U13" s="12">
        <v>64</v>
      </c>
    </row>
    <row r="14" spans="1:21">
      <c r="A14" s="14" t="s">
        <v>29</v>
      </c>
      <c r="B14" s="12">
        <v>1</v>
      </c>
      <c r="C14" s="12">
        <v>1</v>
      </c>
      <c r="D14" s="12">
        <v>1</v>
      </c>
      <c r="E14" s="12">
        <v>1</v>
      </c>
      <c r="F14" s="71">
        <v>1</v>
      </c>
      <c r="G14" s="71">
        <v>1</v>
      </c>
      <c r="H14" s="12">
        <v>1</v>
      </c>
      <c r="I14" s="12">
        <v>1</v>
      </c>
      <c r="J14" s="12">
        <v>1</v>
      </c>
      <c r="K14" s="12">
        <v>1</v>
      </c>
      <c r="L14" s="12">
        <v>1</v>
      </c>
      <c r="M14" s="12">
        <v>1</v>
      </c>
      <c r="N14" s="8">
        <v>1</v>
      </c>
      <c r="O14" s="8">
        <v>1</v>
      </c>
      <c r="P14" s="8">
        <v>1</v>
      </c>
      <c r="Q14" s="8">
        <v>1</v>
      </c>
      <c r="R14" s="12">
        <v>1</v>
      </c>
      <c r="S14" s="12">
        <v>1</v>
      </c>
      <c r="T14" s="12">
        <v>1</v>
      </c>
      <c r="U14" s="12">
        <v>1</v>
      </c>
    </row>
    <row r="15" spans="1:21">
      <c r="A15" s="7" t="s">
        <v>31</v>
      </c>
      <c r="B15" s="12" t="s">
        <v>16</v>
      </c>
      <c r="C15" s="12" t="s">
        <v>16</v>
      </c>
      <c r="D15" s="12" t="s">
        <v>16</v>
      </c>
      <c r="E15" s="12" t="s">
        <v>16</v>
      </c>
      <c r="F15" s="71" t="s">
        <v>16</v>
      </c>
      <c r="G15" s="71" t="s">
        <v>16</v>
      </c>
      <c r="H15" s="12" t="s">
        <v>16</v>
      </c>
      <c r="I15" s="12" t="s">
        <v>16</v>
      </c>
      <c r="J15" s="12" t="s">
        <v>16</v>
      </c>
      <c r="K15" s="12" t="s">
        <v>16</v>
      </c>
      <c r="L15" s="12" t="s">
        <v>16</v>
      </c>
      <c r="M15" s="12" t="s">
        <v>16</v>
      </c>
      <c r="N15" s="8" t="s">
        <v>16</v>
      </c>
      <c r="O15" s="8" t="s">
        <v>16</v>
      </c>
      <c r="P15" s="8" t="s">
        <v>16</v>
      </c>
      <c r="Q15" s="8" t="s">
        <v>16</v>
      </c>
      <c r="R15" s="12" t="s">
        <v>16</v>
      </c>
      <c r="S15" s="12" t="s">
        <v>16</v>
      </c>
      <c r="T15" s="12" t="s">
        <v>16</v>
      </c>
      <c r="U15" s="12" t="s">
        <v>16</v>
      </c>
    </row>
    <row r="16" spans="1:21">
      <c r="A16" s="7" t="s">
        <v>33</v>
      </c>
      <c r="B16" s="8">
        <v>23</v>
      </c>
      <c r="C16" s="8">
        <v>23</v>
      </c>
      <c r="D16" s="8">
        <v>23</v>
      </c>
      <c r="E16" s="8">
        <v>23</v>
      </c>
      <c r="F16" s="68">
        <v>23</v>
      </c>
      <c r="G16" s="68">
        <v>23</v>
      </c>
      <c r="H16" s="8">
        <v>23</v>
      </c>
      <c r="I16" s="8">
        <v>23</v>
      </c>
      <c r="J16" s="8">
        <v>23</v>
      </c>
      <c r="K16" s="8">
        <v>23</v>
      </c>
      <c r="L16" s="8">
        <v>23</v>
      </c>
      <c r="M16" s="8">
        <v>23</v>
      </c>
      <c r="N16" s="8">
        <v>23</v>
      </c>
      <c r="O16" s="8">
        <v>23</v>
      </c>
      <c r="P16" s="8">
        <v>23</v>
      </c>
      <c r="Q16" s="8">
        <v>23</v>
      </c>
      <c r="R16" s="8">
        <v>23</v>
      </c>
      <c r="S16" s="8">
        <v>23</v>
      </c>
      <c r="T16" s="8">
        <v>23</v>
      </c>
      <c r="U16" s="8">
        <v>23</v>
      </c>
    </row>
    <row r="17" spans="1:21" ht="27.6">
      <c r="A17" s="7" t="s">
        <v>35</v>
      </c>
      <c r="B17" s="8">
        <v>23</v>
      </c>
      <c r="C17" s="8">
        <v>23</v>
      </c>
      <c r="D17" s="8">
        <v>23</v>
      </c>
      <c r="E17" s="8">
        <v>23</v>
      </c>
      <c r="F17" s="68">
        <v>23</v>
      </c>
      <c r="G17" s="68">
        <v>23</v>
      </c>
      <c r="H17" s="8">
        <v>23</v>
      </c>
      <c r="I17" s="8">
        <v>23</v>
      </c>
      <c r="J17" s="8">
        <v>23</v>
      </c>
      <c r="K17" s="8">
        <v>23</v>
      </c>
      <c r="L17" s="8">
        <v>23</v>
      </c>
      <c r="M17" s="8">
        <v>23</v>
      </c>
      <c r="N17" s="8">
        <v>23</v>
      </c>
      <c r="O17" s="8">
        <v>23</v>
      </c>
      <c r="P17" s="8">
        <v>23</v>
      </c>
      <c r="Q17" s="8">
        <v>23</v>
      </c>
      <c r="R17" s="8">
        <v>23</v>
      </c>
      <c r="S17" s="8">
        <v>23</v>
      </c>
      <c r="T17" s="8">
        <v>23</v>
      </c>
      <c r="U17" s="8">
        <v>23</v>
      </c>
    </row>
    <row r="18" spans="1:21" ht="41.4">
      <c r="A18" s="14" t="s">
        <v>37</v>
      </c>
      <c r="B18" s="12">
        <f t="shared" ref="B18:G18" si="0">B19+10*LOG10(B12/B14)-B20</f>
        <v>0</v>
      </c>
      <c r="C18" s="12">
        <f t="shared" si="0"/>
        <v>-3</v>
      </c>
      <c r="D18" s="12">
        <f t="shared" si="0"/>
        <v>0</v>
      </c>
      <c r="E18" s="12">
        <f t="shared" si="0"/>
        <v>-3</v>
      </c>
      <c r="F18" s="71">
        <f t="shared" si="0"/>
        <v>0</v>
      </c>
      <c r="G18" s="71">
        <f t="shared" si="0"/>
        <v>-3</v>
      </c>
      <c r="H18" s="12">
        <f>H19+10*LOG10(H12/H14)-H20</f>
        <v>0</v>
      </c>
      <c r="I18" s="12">
        <f>I19+10*LOG10(I12/I14)-I20</f>
        <v>-3</v>
      </c>
      <c r="J18" s="12">
        <f t="shared" ref="J18:K18" si="1">J19+10*LOG10(J12/J14)-J20</f>
        <v>0</v>
      </c>
      <c r="K18" s="12">
        <f t="shared" si="1"/>
        <v>-3</v>
      </c>
      <c r="L18" s="12">
        <f t="shared" ref="L18:Q18" si="2">L19+10*LOG10(L12/L14)-L20</f>
        <v>0</v>
      </c>
      <c r="M18" s="12">
        <f t="shared" si="2"/>
        <v>-3</v>
      </c>
      <c r="N18" s="8">
        <f t="shared" si="2"/>
        <v>0</v>
      </c>
      <c r="O18" s="8">
        <f t="shared" si="2"/>
        <v>-3</v>
      </c>
      <c r="P18" s="8">
        <f t="shared" si="2"/>
        <v>0</v>
      </c>
      <c r="Q18" s="8">
        <f t="shared" si="2"/>
        <v>-3</v>
      </c>
      <c r="R18" s="12">
        <f>R19+10*LOG10(R12/R14)-R20</f>
        <v>0</v>
      </c>
      <c r="S18" s="12">
        <f>S19+10*LOG10(S12/S14)-S20</f>
        <v>-3</v>
      </c>
      <c r="T18" s="12">
        <f>T19+10*LOG10(T12/T14)-T20</f>
        <v>0</v>
      </c>
      <c r="U18" s="12">
        <f>U19+10*LOG10(U12/U14)-U20</f>
        <v>-3</v>
      </c>
    </row>
    <row r="19" spans="1:21">
      <c r="A19" s="7" t="s">
        <v>39</v>
      </c>
      <c r="B19" s="8">
        <v>0</v>
      </c>
      <c r="C19" s="8">
        <v>-3</v>
      </c>
      <c r="D19" s="8">
        <v>0</v>
      </c>
      <c r="E19" s="8">
        <v>-3</v>
      </c>
      <c r="F19" s="68">
        <v>0</v>
      </c>
      <c r="G19" s="68">
        <v>-3</v>
      </c>
      <c r="H19" s="8">
        <v>0</v>
      </c>
      <c r="I19" s="8">
        <v>-3</v>
      </c>
      <c r="J19" s="8">
        <v>0</v>
      </c>
      <c r="K19" s="8">
        <v>-3</v>
      </c>
      <c r="L19" s="8">
        <v>0</v>
      </c>
      <c r="M19" s="8">
        <v>-3</v>
      </c>
      <c r="N19" s="8">
        <v>0</v>
      </c>
      <c r="O19" s="8">
        <v>-3</v>
      </c>
      <c r="P19" s="8">
        <v>0</v>
      </c>
      <c r="Q19" s="8">
        <v>-3</v>
      </c>
      <c r="R19" s="8">
        <v>0</v>
      </c>
      <c r="S19" s="8">
        <v>-3</v>
      </c>
      <c r="T19" s="8">
        <v>0</v>
      </c>
      <c r="U19" s="8">
        <v>-3</v>
      </c>
    </row>
    <row r="20" spans="1:21" ht="41.4">
      <c r="A20" s="14" t="s">
        <v>41</v>
      </c>
      <c r="B20" s="12">
        <v>0</v>
      </c>
      <c r="C20" s="12">
        <v>0</v>
      </c>
      <c r="D20" s="12">
        <v>0</v>
      </c>
      <c r="E20" s="12">
        <v>0</v>
      </c>
      <c r="F20" s="71">
        <v>0</v>
      </c>
      <c r="G20" s="71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8">
        <v>0</v>
      </c>
      <c r="O20" s="8">
        <v>0</v>
      </c>
      <c r="P20" s="8">
        <v>0</v>
      </c>
      <c r="Q20" s="8">
        <v>0</v>
      </c>
      <c r="R20" s="12">
        <v>0</v>
      </c>
      <c r="S20" s="12">
        <v>0</v>
      </c>
      <c r="T20" s="12">
        <v>0</v>
      </c>
      <c r="U20" s="12">
        <v>0</v>
      </c>
    </row>
    <row r="21" spans="1:21" ht="61.5" customHeight="1">
      <c r="A21" s="14" t="s">
        <v>43</v>
      </c>
      <c r="B21" s="12">
        <v>0</v>
      </c>
      <c r="C21" s="12">
        <v>0</v>
      </c>
      <c r="D21" s="12">
        <v>0</v>
      </c>
      <c r="E21" s="12">
        <v>0</v>
      </c>
      <c r="F21" s="71">
        <v>0</v>
      </c>
      <c r="G21" s="71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8">
        <v>0</v>
      </c>
      <c r="O21" s="8">
        <v>0</v>
      </c>
      <c r="P21" s="8">
        <v>0</v>
      </c>
      <c r="Q21" s="8">
        <v>0</v>
      </c>
      <c r="R21" s="12">
        <v>0</v>
      </c>
      <c r="S21" s="12">
        <v>0</v>
      </c>
      <c r="T21" s="12">
        <v>0</v>
      </c>
      <c r="U21" s="12">
        <v>0</v>
      </c>
    </row>
    <row r="22" spans="1:21">
      <c r="A22" s="7" t="s">
        <v>45</v>
      </c>
      <c r="B22" s="8">
        <v>0</v>
      </c>
      <c r="C22" s="8">
        <v>0</v>
      </c>
      <c r="D22" s="8">
        <v>0</v>
      </c>
      <c r="E22" s="8">
        <v>0</v>
      </c>
      <c r="F22" s="68">
        <v>0</v>
      </c>
      <c r="G22" s="6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0</v>
      </c>
      <c r="P22" s="8">
        <v>0</v>
      </c>
      <c r="Q22" s="8">
        <v>0</v>
      </c>
      <c r="R22" s="8">
        <v>0</v>
      </c>
      <c r="S22" s="8">
        <v>0</v>
      </c>
      <c r="T22" s="8">
        <v>0</v>
      </c>
      <c r="U22" s="8">
        <v>0</v>
      </c>
    </row>
    <row r="23" spans="1:21">
      <c r="A23" s="7" t="s">
        <v>47</v>
      </c>
      <c r="B23" s="8">
        <v>0</v>
      </c>
      <c r="C23" s="8">
        <v>0</v>
      </c>
      <c r="D23" s="8">
        <v>0</v>
      </c>
      <c r="E23" s="8">
        <v>0</v>
      </c>
      <c r="F23" s="68">
        <v>0</v>
      </c>
      <c r="G23" s="6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  <c r="P23" s="8">
        <v>0</v>
      </c>
      <c r="Q23" s="8">
        <v>0</v>
      </c>
      <c r="R23" s="8">
        <v>0</v>
      </c>
      <c r="S23" s="8">
        <v>0</v>
      </c>
      <c r="T23" s="8">
        <v>0</v>
      </c>
      <c r="U23" s="8">
        <v>0</v>
      </c>
    </row>
    <row r="24" spans="1:21" ht="27.6">
      <c r="A24" s="7" t="s">
        <v>48</v>
      </c>
      <c r="B24" s="8">
        <v>1</v>
      </c>
      <c r="C24" s="8">
        <v>1</v>
      </c>
      <c r="D24" s="8">
        <v>1</v>
      </c>
      <c r="E24" s="8">
        <v>1</v>
      </c>
      <c r="F24" s="68">
        <v>1</v>
      </c>
      <c r="G24" s="68">
        <v>1</v>
      </c>
      <c r="H24" s="8">
        <v>1</v>
      </c>
      <c r="I24" s="8">
        <v>1</v>
      </c>
      <c r="J24" s="8">
        <v>1</v>
      </c>
      <c r="K24" s="8">
        <v>1</v>
      </c>
      <c r="L24" s="8">
        <v>1</v>
      </c>
      <c r="M24" s="8">
        <v>1</v>
      </c>
      <c r="N24" s="8">
        <v>1</v>
      </c>
      <c r="O24" s="8">
        <v>1</v>
      </c>
      <c r="P24" s="8">
        <v>1</v>
      </c>
      <c r="Q24" s="8">
        <v>1</v>
      </c>
      <c r="R24" s="8">
        <v>1</v>
      </c>
      <c r="S24" s="8">
        <v>1</v>
      </c>
      <c r="T24" s="8">
        <v>1</v>
      </c>
      <c r="U24" s="8">
        <v>1</v>
      </c>
    </row>
    <row r="25" spans="1:21">
      <c r="A25" s="7" t="s">
        <v>49</v>
      </c>
      <c r="B25" s="9" t="s">
        <v>16</v>
      </c>
      <c r="C25" s="9" t="s">
        <v>16</v>
      </c>
      <c r="D25" s="9" t="s">
        <v>16</v>
      </c>
      <c r="E25" s="9" t="s">
        <v>16</v>
      </c>
      <c r="F25" s="69" t="s">
        <v>16</v>
      </c>
      <c r="G25" s="69" t="s">
        <v>16</v>
      </c>
      <c r="H25" s="69" t="s">
        <v>16</v>
      </c>
      <c r="I25" s="69" t="s">
        <v>16</v>
      </c>
      <c r="J25" s="9" t="s">
        <v>16</v>
      </c>
      <c r="K25" s="9" t="s">
        <v>16</v>
      </c>
      <c r="L25" s="9" t="s">
        <v>16</v>
      </c>
      <c r="M25" s="9" t="s">
        <v>16</v>
      </c>
      <c r="N25" s="9" t="s">
        <v>16</v>
      </c>
      <c r="O25" s="9" t="s">
        <v>16</v>
      </c>
      <c r="P25" s="9" t="s">
        <v>16</v>
      </c>
      <c r="Q25" s="9" t="s">
        <v>16</v>
      </c>
      <c r="R25" s="9" t="s">
        <v>16</v>
      </c>
      <c r="S25" s="9" t="s">
        <v>16</v>
      </c>
      <c r="T25" s="9" t="s">
        <v>16</v>
      </c>
      <c r="U25" s="9" t="s">
        <v>16</v>
      </c>
    </row>
    <row r="26" spans="1:21">
      <c r="A26" s="7" t="s">
        <v>51</v>
      </c>
      <c r="B26" s="8">
        <f t="shared" ref="B26:G26" si="3">B17+B18+B21-B23-B24</f>
        <v>22</v>
      </c>
      <c r="C26" s="8">
        <f t="shared" si="3"/>
        <v>19</v>
      </c>
      <c r="D26" s="8">
        <f t="shared" si="3"/>
        <v>22</v>
      </c>
      <c r="E26" s="8">
        <f t="shared" si="3"/>
        <v>19</v>
      </c>
      <c r="F26" s="68">
        <f t="shared" si="3"/>
        <v>22</v>
      </c>
      <c r="G26" s="68">
        <f t="shared" si="3"/>
        <v>19</v>
      </c>
      <c r="H26" s="8">
        <f>H17+H18+H21-H23-H24</f>
        <v>22</v>
      </c>
      <c r="I26" s="8">
        <f>I17+I18+I21-I23-I24</f>
        <v>19</v>
      </c>
      <c r="J26" s="8">
        <f t="shared" ref="J26:K26" si="4">J17+J18+J21-J23-J24</f>
        <v>22</v>
      </c>
      <c r="K26" s="8">
        <f t="shared" si="4"/>
        <v>19</v>
      </c>
      <c r="L26" s="8">
        <f t="shared" ref="L26:Q26" si="5">L17+L18+L21-L23-L24</f>
        <v>22</v>
      </c>
      <c r="M26" s="8">
        <f t="shared" si="5"/>
        <v>19</v>
      </c>
      <c r="N26" s="8">
        <f t="shared" si="5"/>
        <v>22</v>
      </c>
      <c r="O26" s="8">
        <f t="shared" si="5"/>
        <v>19</v>
      </c>
      <c r="P26" s="8">
        <f t="shared" si="5"/>
        <v>22</v>
      </c>
      <c r="Q26" s="8">
        <f t="shared" si="5"/>
        <v>19</v>
      </c>
      <c r="R26" s="8">
        <f>R17+R18+R21-R23-R24</f>
        <v>22</v>
      </c>
      <c r="S26" s="8">
        <f>S17+S18+S21-S23-S24</f>
        <v>19</v>
      </c>
      <c r="T26" s="8">
        <f>T17+T18+T21-T23-T24</f>
        <v>22</v>
      </c>
      <c r="U26" s="8">
        <f>U17+U18+U21-U23-U24</f>
        <v>19</v>
      </c>
    </row>
    <row r="27" spans="1:21">
      <c r="A27" s="4" t="s">
        <v>52</v>
      </c>
      <c r="B27" s="13"/>
      <c r="C27" s="13"/>
      <c r="D27" s="13"/>
      <c r="E27" s="13"/>
      <c r="F27" s="72"/>
      <c r="G27" s="72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</row>
    <row r="28" spans="1:21">
      <c r="A28" s="7" t="s">
        <v>111</v>
      </c>
      <c r="B28" s="12">
        <v>192</v>
      </c>
      <c r="C28" s="12">
        <v>192</v>
      </c>
      <c r="D28" s="12">
        <v>192</v>
      </c>
      <c r="E28" s="12">
        <v>192</v>
      </c>
      <c r="F28" s="71">
        <v>192</v>
      </c>
      <c r="G28" s="71">
        <v>192</v>
      </c>
      <c r="H28" s="12">
        <v>192</v>
      </c>
      <c r="I28" s="12">
        <v>192</v>
      </c>
      <c r="J28" s="12">
        <v>192</v>
      </c>
      <c r="K28" s="12">
        <v>192</v>
      </c>
      <c r="L28" s="12">
        <v>192</v>
      </c>
      <c r="M28" s="12">
        <v>192</v>
      </c>
      <c r="N28" s="8">
        <v>192</v>
      </c>
      <c r="O28" s="8">
        <v>192</v>
      </c>
      <c r="P28" s="8">
        <v>192</v>
      </c>
      <c r="Q28" s="8">
        <v>192</v>
      </c>
      <c r="R28" s="12">
        <v>192</v>
      </c>
      <c r="S28" s="12">
        <v>192</v>
      </c>
      <c r="T28" s="12">
        <v>192</v>
      </c>
      <c r="U28" s="12">
        <v>192</v>
      </c>
    </row>
    <row r="29" spans="1:21">
      <c r="A29" s="15" t="s">
        <v>54</v>
      </c>
      <c r="B29" s="16">
        <v>4</v>
      </c>
      <c r="C29" s="16">
        <v>4</v>
      </c>
      <c r="D29" s="16">
        <v>4</v>
      </c>
      <c r="E29" s="16">
        <v>4</v>
      </c>
      <c r="F29" s="73">
        <v>4</v>
      </c>
      <c r="G29" s="73">
        <v>4</v>
      </c>
      <c r="H29" s="82">
        <v>4</v>
      </c>
      <c r="I29" s="82">
        <v>4</v>
      </c>
      <c r="J29" s="82">
        <v>2</v>
      </c>
      <c r="K29" s="82">
        <v>2</v>
      </c>
      <c r="L29" s="82">
        <v>4</v>
      </c>
      <c r="M29" s="82">
        <v>4</v>
      </c>
      <c r="N29" s="82">
        <v>4</v>
      </c>
      <c r="O29" s="82">
        <v>4</v>
      </c>
      <c r="P29" s="82">
        <v>2</v>
      </c>
      <c r="Q29" s="82">
        <v>2</v>
      </c>
      <c r="R29" s="82">
        <v>4</v>
      </c>
      <c r="S29" s="82">
        <v>4</v>
      </c>
      <c r="T29" s="82">
        <v>4</v>
      </c>
      <c r="U29" s="82">
        <v>4</v>
      </c>
    </row>
    <row r="30" spans="1:21" ht="41.4">
      <c r="A30" s="7" t="s">
        <v>56</v>
      </c>
      <c r="B30" s="12">
        <f t="shared" ref="B30:G30" si="6">B31+10*LOG10(B28/B13)-B32</f>
        <v>12.771212547196624</v>
      </c>
      <c r="C30" s="12">
        <f t="shared" si="6"/>
        <v>12.771212547196624</v>
      </c>
      <c r="D30" s="12">
        <f t="shared" si="6"/>
        <v>9.8212125471966232</v>
      </c>
      <c r="E30" s="12">
        <f t="shared" si="6"/>
        <v>9.8212125471966232</v>
      </c>
      <c r="F30" s="71">
        <f t="shared" si="6"/>
        <v>12.771212547196624</v>
      </c>
      <c r="G30" s="71">
        <f t="shared" si="6"/>
        <v>12.771212547196624</v>
      </c>
      <c r="H30" s="12">
        <f>H31+10*LOG10(H28/H13)-H32</f>
        <v>12.771212547196624</v>
      </c>
      <c r="I30" s="12">
        <f>I31+10*LOG10(I28/I13)-I32</f>
        <v>12.771212547196624</v>
      </c>
      <c r="J30" s="12">
        <f t="shared" ref="J30:K30" si="7">J31+10*LOG10(J28/J13)-J32</f>
        <v>12.771212547196624</v>
      </c>
      <c r="K30" s="12">
        <f t="shared" si="7"/>
        <v>12.771212547196624</v>
      </c>
      <c r="L30" s="12">
        <f t="shared" ref="L30:Q30" si="8">L31+10*LOG10(L28/L13)-L32</f>
        <v>12.771212547196624</v>
      </c>
      <c r="M30" s="12">
        <f t="shared" si="8"/>
        <v>12.771212547196624</v>
      </c>
      <c r="N30" s="8">
        <f t="shared" si="8"/>
        <v>12.771212547196624</v>
      </c>
      <c r="O30" s="8">
        <f t="shared" si="8"/>
        <v>12.771212547196624</v>
      </c>
      <c r="P30" s="8">
        <f t="shared" si="8"/>
        <v>12.771212547196624</v>
      </c>
      <c r="Q30" s="8">
        <f t="shared" si="8"/>
        <v>12.771212547196624</v>
      </c>
      <c r="R30" s="12">
        <f>R31+10*LOG10(R28/R13)-R32</f>
        <v>12.771212547196624</v>
      </c>
      <c r="S30" s="12">
        <f>S31+10*LOG10(S28/S13)-S32</f>
        <v>12.771212547196624</v>
      </c>
      <c r="T30" s="12">
        <f>T31+10*LOG10(T28/T13)-T32</f>
        <v>12.771212547196624</v>
      </c>
      <c r="U30" s="12">
        <f>U31+10*LOG10(U28/U13)-U32</f>
        <v>12.771212547196624</v>
      </c>
    </row>
    <row r="31" spans="1:21">
      <c r="A31" s="7" t="s">
        <v>57</v>
      </c>
      <c r="B31" s="8">
        <v>8</v>
      </c>
      <c r="C31" s="8">
        <v>8</v>
      </c>
      <c r="D31" s="8">
        <v>8</v>
      </c>
      <c r="E31" s="8">
        <v>8</v>
      </c>
      <c r="F31" s="68">
        <v>8</v>
      </c>
      <c r="G31" s="68">
        <v>8</v>
      </c>
      <c r="H31" s="8">
        <v>8</v>
      </c>
      <c r="I31" s="8">
        <v>8</v>
      </c>
      <c r="J31" s="8">
        <v>8</v>
      </c>
      <c r="K31" s="8">
        <v>8</v>
      </c>
      <c r="L31" s="8">
        <v>8</v>
      </c>
      <c r="M31" s="8">
        <v>8</v>
      </c>
      <c r="N31" s="8">
        <v>8</v>
      </c>
      <c r="O31" s="8">
        <v>8</v>
      </c>
      <c r="P31" s="8">
        <v>8</v>
      </c>
      <c r="Q31" s="8">
        <v>8</v>
      </c>
      <c r="R31" s="8">
        <v>8</v>
      </c>
      <c r="S31" s="8">
        <v>8</v>
      </c>
      <c r="T31" s="8">
        <v>8</v>
      </c>
      <c r="U31" s="8">
        <v>8</v>
      </c>
    </row>
    <row r="32" spans="1:21" ht="41.4">
      <c r="A32" s="15" t="s">
        <v>58</v>
      </c>
      <c r="B32" s="16">
        <v>0</v>
      </c>
      <c r="C32" s="16">
        <v>0</v>
      </c>
      <c r="D32" s="16">
        <v>2.95</v>
      </c>
      <c r="E32" s="16">
        <v>2.95</v>
      </c>
      <c r="F32" s="73">
        <v>0</v>
      </c>
      <c r="G32" s="73">
        <v>0</v>
      </c>
      <c r="H32" s="82">
        <v>0</v>
      </c>
      <c r="I32" s="82">
        <v>0</v>
      </c>
      <c r="J32" s="82">
        <v>0</v>
      </c>
      <c r="K32" s="82">
        <v>0</v>
      </c>
      <c r="L32" s="82">
        <v>0</v>
      </c>
      <c r="M32" s="82">
        <v>0</v>
      </c>
      <c r="N32" s="82">
        <v>0</v>
      </c>
      <c r="O32" s="82">
        <v>0</v>
      </c>
      <c r="P32" s="82">
        <v>0</v>
      </c>
      <c r="Q32" s="82">
        <v>0</v>
      </c>
      <c r="R32" s="82">
        <v>0</v>
      </c>
      <c r="S32" s="82">
        <v>0</v>
      </c>
      <c r="T32" s="82">
        <v>0</v>
      </c>
      <c r="U32" s="82">
        <v>0</v>
      </c>
    </row>
    <row r="33" spans="1:21" ht="27.6">
      <c r="A33" s="17" t="s">
        <v>105</v>
      </c>
      <c r="B33" s="18">
        <v>8</v>
      </c>
      <c r="C33" s="18">
        <v>8</v>
      </c>
      <c r="D33" s="18">
        <v>12.04</v>
      </c>
      <c r="E33" s="18">
        <v>12.04</v>
      </c>
      <c r="F33" s="74">
        <v>8</v>
      </c>
      <c r="G33" s="74">
        <v>8</v>
      </c>
      <c r="H33" s="16">
        <v>8</v>
      </c>
      <c r="I33" s="16">
        <v>8</v>
      </c>
      <c r="J33" s="16">
        <f>10*LOG10(J13/J29)</f>
        <v>15.051499783199061</v>
      </c>
      <c r="K33" s="16">
        <f>10*LOG10(K13/K29)</f>
        <v>15.051499783199061</v>
      </c>
      <c r="L33" s="16">
        <v>8</v>
      </c>
      <c r="M33" s="16">
        <v>8</v>
      </c>
      <c r="N33" s="16">
        <v>8</v>
      </c>
      <c r="O33" s="16">
        <v>8</v>
      </c>
      <c r="P33" s="16">
        <v>15.05</v>
      </c>
      <c r="Q33" s="16">
        <v>15.05</v>
      </c>
      <c r="R33" s="16">
        <v>8</v>
      </c>
      <c r="S33" s="16">
        <v>8</v>
      </c>
      <c r="T33" s="16">
        <v>12</v>
      </c>
      <c r="U33" s="16">
        <v>12</v>
      </c>
    </row>
    <row r="34" spans="1:21" ht="27.6">
      <c r="A34" s="7" t="s">
        <v>60</v>
      </c>
      <c r="B34" s="8">
        <v>3</v>
      </c>
      <c r="C34" s="8">
        <v>3</v>
      </c>
      <c r="D34" s="8">
        <v>3</v>
      </c>
      <c r="E34" s="8">
        <v>3</v>
      </c>
      <c r="F34" s="68">
        <v>3</v>
      </c>
      <c r="G34" s="68">
        <v>3</v>
      </c>
      <c r="H34" s="8">
        <v>3</v>
      </c>
      <c r="I34" s="8">
        <v>3</v>
      </c>
      <c r="J34" s="8">
        <v>3</v>
      </c>
      <c r="K34" s="8">
        <v>3</v>
      </c>
      <c r="L34" s="8">
        <v>3</v>
      </c>
      <c r="M34" s="8">
        <v>3</v>
      </c>
      <c r="N34" s="8">
        <v>3</v>
      </c>
      <c r="O34" s="8">
        <v>3</v>
      </c>
      <c r="P34" s="8">
        <v>3</v>
      </c>
      <c r="Q34" s="8">
        <v>3</v>
      </c>
      <c r="R34" s="8">
        <v>3</v>
      </c>
      <c r="S34" s="8">
        <v>3</v>
      </c>
      <c r="T34" s="8">
        <v>3</v>
      </c>
      <c r="U34" s="8">
        <v>3</v>
      </c>
    </row>
    <row r="35" spans="1:21">
      <c r="A35" s="7" t="s">
        <v>61</v>
      </c>
      <c r="B35" s="8">
        <v>5</v>
      </c>
      <c r="C35" s="8">
        <v>5</v>
      </c>
      <c r="D35" s="8">
        <v>5</v>
      </c>
      <c r="E35" s="8">
        <v>5</v>
      </c>
      <c r="F35" s="68">
        <v>5</v>
      </c>
      <c r="G35" s="68">
        <v>5</v>
      </c>
      <c r="H35" s="8">
        <v>5</v>
      </c>
      <c r="I35" s="8">
        <v>5</v>
      </c>
      <c r="J35" s="8">
        <v>5</v>
      </c>
      <c r="K35" s="8">
        <v>5</v>
      </c>
      <c r="L35" s="8">
        <v>5</v>
      </c>
      <c r="M35" s="8">
        <v>5</v>
      </c>
      <c r="N35" s="8">
        <v>5</v>
      </c>
      <c r="O35" s="8">
        <v>5</v>
      </c>
      <c r="P35" s="8">
        <v>5</v>
      </c>
      <c r="Q35" s="8">
        <v>5</v>
      </c>
      <c r="R35" s="8">
        <v>5</v>
      </c>
      <c r="S35" s="8">
        <v>5</v>
      </c>
      <c r="T35" s="8">
        <v>5</v>
      </c>
      <c r="U35" s="8">
        <v>5</v>
      </c>
    </row>
    <row r="36" spans="1:21">
      <c r="A36" s="7" t="s">
        <v>62</v>
      </c>
      <c r="B36" s="12">
        <v>-174</v>
      </c>
      <c r="C36" s="12">
        <v>-174</v>
      </c>
      <c r="D36" s="12">
        <v>-174</v>
      </c>
      <c r="E36" s="12">
        <v>-174</v>
      </c>
      <c r="F36" s="71">
        <v>-174</v>
      </c>
      <c r="G36" s="71">
        <v>-174</v>
      </c>
      <c r="H36" s="12">
        <v>-174</v>
      </c>
      <c r="I36" s="12">
        <v>-174</v>
      </c>
      <c r="J36" s="12">
        <v>-174</v>
      </c>
      <c r="K36" s="12">
        <v>-174</v>
      </c>
      <c r="L36" s="12">
        <v>-174</v>
      </c>
      <c r="M36" s="12">
        <v>-174</v>
      </c>
      <c r="N36" s="8">
        <v>-174</v>
      </c>
      <c r="O36" s="8">
        <v>-174</v>
      </c>
      <c r="P36" s="8">
        <v>-174</v>
      </c>
      <c r="Q36" s="8">
        <v>-174</v>
      </c>
      <c r="R36" s="12">
        <v>-174</v>
      </c>
      <c r="S36" s="12">
        <v>-174</v>
      </c>
      <c r="T36" s="12">
        <v>-174</v>
      </c>
      <c r="U36" s="12">
        <v>-174</v>
      </c>
    </row>
    <row r="37" spans="1:21">
      <c r="A37" s="32" t="s">
        <v>63</v>
      </c>
      <c r="B37" s="12" t="s">
        <v>16</v>
      </c>
      <c r="C37" s="12" t="s">
        <v>16</v>
      </c>
      <c r="D37" s="12" t="s">
        <v>16</v>
      </c>
      <c r="E37" s="12" t="s">
        <v>16</v>
      </c>
      <c r="F37" s="71" t="s">
        <v>16</v>
      </c>
      <c r="G37" s="71" t="s">
        <v>16</v>
      </c>
      <c r="H37" s="12" t="s">
        <v>16</v>
      </c>
      <c r="I37" s="12" t="s">
        <v>16</v>
      </c>
      <c r="J37" s="12" t="s">
        <v>16</v>
      </c>
      <c r="K37" s="12" t="s">
        <v>16</v>
      </c>
      <c r="L37" s="12" t="s">
        <v>16</v>
      </c>
      <c r="M37" s="12" t="s">
        <v>16</v>
      </c>
      <c r="N37" s="8" t="s">
        <v>16</v>
      </c>
      <c r="O37" s="8" t="s">
        <v>16</v>
      </c>
      <c r="P37" s="8" t="s">
        <v>16</v>
      </c>
      <c r="Q37" s="8" t="s">
        <v>16</v>
      </c>
      <c r="R37" s="12" t="s">
        <v>16</v>
      </c>
      <c r="S37" s="12" t="s">
        <v>16</v>
      </c>
      <c r="T37" s="12" t="s">
        <v>16</v>
      </c>
      <c r="U37" s="12" t="s">
        <v>16</v>
      </c>
    </row>
    <row r="38" spans="1:21">
      <c r="A38" s="30" t="s">
        <v>65</v>
      </c>
      <c r="B38" s="16">
        <v>-999</v>
      </c>
      <c r="C38" s="16">
        <v>-999</v>
      </c>
      <c r="D38" s="16">
        <v>-999</v>
      </c>
      <c r="E38" s="16">
        <v>-999</v>
      </c>
      <c r="F38" s="73">
        <v>-999</v>
      </c>
      <c r="G38" s="73">
        <v>-999</v>
      </c>
      <c r="H38" s="82">
        <v>-999</v>
      </c>
      <c r="I38" s="82">
        <v>-999</v>
      </c>
      <c r="J38" s="82">
        <v>-165.7</v>
      </c>
      <c r="K38" s="82">
        <v>-165.7</v>
      </c>
      <c r="L38" s="82">
        <v>-999</v>
      </c>
      <c r="M38" s="82">
        <v>-999</v>
      </c>
      <c r="N38" s="82">
        <v>-999</v>
      </c>
      <c r="O38" s="82">
        <v>-999</v>
      </c>
      <c r="P38" s="82">
        <v>-165.7</v>
      </c>
      <c r="Q38" s="82">
        <v>-165.7</v>
      </c>
      <c r="R38" s="82">
        <v>-999</v>
      </c>
      <c r="S38" s="82">
        <v>-999</v>
      </c>
      <c r="T38" s="82">
        <v>-165.7</v>
      </c>
      <c r="U38" s="82">
        <v>-165.7</v>
      </c>
    </row>
    <row r="39" spans="1:21" ht="27.6">
      <c r="A39" s="7" t="s">
        <v>66</v>
      </c>
      <c r="B39" s="9" t="s">
        <v>16</v>
      </c>
      <c r="C39" s="9" t="s">
        <v>16</v>
      </c>
      <c r="D39" s="9" t="s">
        <v>16</v>
      </c>
      <c r="E39" s="9" t="s">
        <v>16</v>
      </c>
      <c r="F39" s="69" t="s">
        <v>16</v>
      </c>
      <c r="G39" s="69" t="s">
        <v>16</v>
      </c>
      <c r="H39" s="69" t="s">
        <v>16</v>
      </c>
      <c r="I39" s="69" t="s">
        <v>16</v>
      </c>
      <c r="J39" s="9" t="s">
        <v>16</v>
      </c>
      <c r="K39" s="9" t="s">
        <v>16</v>
      </c>
      <c r="L39" s="9" t="s">
        <v>16</v>
      </c>
      <c r="M39" s="9" t="s">
        <v>16</v>
      </c>
      <c r="N39" s="9" t="s">
        <v>16</v>
      </c>
      <c r="O39" s="9" t="s">
        <v>16</v>
      </c>
      <c r="P39" s="9" t="s">
        <v>16</v>
      </c>
      <c r="Q39" s="9" t="s">
        <v>16</v>
      </c>
      <c r="R39" s="9" t="s">
        <v>16</v>
      </c>
      <c r="S39" s="9" t="s">
        <v>16</v>
      </c>
      <c r="T39" s="9" t="s">
        <v>16</v>
      </c>
      <c r="U39" s="9" t="s">
        <v>16</v>
      </c>
    </row>
    <row r="40" spans="1:21" ht="27.6">
      <c r="A40" s="7" t="s">
        <v>107</v>
      </c>
      <c r="B40" s="12">
        <f t="shared" ref="B40:G40" si="9">10*LOG10(10^((B35+B36)/10)+10^(B38/10))</f>
        <v>-169.00000000000003</v>
      </c>
      <c r="C40" s="12">
        <f t="shared" si="9"/>
        <v>-169.00000000000003</v>
      </c>
      <c r="D40" s="12">
        <f t="shared" si="9"/>
        <v>-169.00000000000003</v>
      </c>
      <c r="E40" s="12">
        <f t="shared" si="9"/>
        <v>-169.00000000000003</v>
      </c>
      <c r="F40" s="71">
        <f t="shared" si="9"/>
        <v>-169.00000000000003</v>
      </c>
      <c r="G40" s="71">
        <f t="shared" si="9"/>
        <v>-169.00000000000003</v>
      </c>
      <c r="H40" s="12">
        <f>10*LOG10(10^((H35+H36)/10)+10^(H38/10))</f>
        <v>-169.00000000000003</v>
      </c>
      <c r="I40" s="12">
        <f>10*LOG10(10^((I35+I36)/10)+10^(I38/10))</f>
        <v>-169.00000000000003</v>
      </c>
      <c r="J40" s="12">
        <f t="shared" ref="J40:K40" si="10">10*LOG10(10^((J35+J36)/10)+10^(J38/10))</f>
        <v>-164.03352307536667</v>
      </c>
      <c r="K40" s="12">
        <f t="shared" si="10"/>
        <v>-164.03352307536667</v>
      </c>
      <c r="L40" s="12">
        <f t="shared" ref="L40:Q40" si="11">10*LOG10(10^((L35+L36)/10)+10^(L38/10))</f>
        <v>-169.00000000000003</v>
      </c>
      <c r="M40" s="12">
        <f t="shared" si="11"/>
        <v>-169.00000000000003</v>
      </c>
      <c r="N40" s="8">
        <f t="shared" si="11"/>
        <v>-169.00000000000003</v>
      </c>
      <c r="O40" s="8">
        <f t="shared" si="11"/>
        <v>-169.00000000000003</v>
      </c>
      <c r="P40" s="8">
        <f t="shared" si="11"/>
        <v>-164.03352307536667</v>
      </c>
      <c r="Q40" s="8">
        <f t="shared" si="11"/>
        <v>-164.03352307536667</v>
      </c>
      <c r="R40" s="12">
        <f>10*LOG10(10^((R35+R36)/10)+10^(R38/10))</f>
        <v>-169.00000000000003</v>
      </c>
      <c r="S40" s="12">
        <f>10*LOG10(10^((S35+S36)/10)+10^(S38/10))</f>
        <v>-169.00000000000003</v>
      </c>
      <c r="T40" s="12">
        <f>10*LOG10(10^((T35+T36)/10)+10^(T38/10))</f>
        <v>-164.03352307536667</v>
      </c>
      <c r="U40" s="12">
        <f>10*LOG10(10^((U35+U36)/10)+10^(U38/10))</f>
        <v>-164.03352307536667</v>
      </c>
    </row>
    <row r="41" spans="1:21">
      <c r="A41" s="20" t="s">
        <v>68</v>
      </c>
      <c r="B41" s="12" t="s">
        <v>16</v>
      </c>
      <c r="C41" s="12" t="s">
        <v>16</v>
      </c>
      <c r="D41" s="12" t="s">
        <v>16</v>
      </c>
      <c r="E41" s="12" t="s">
        <v>16</v>
      </c>
      <c r="F41" s="71" t="s">
        <v>16</v>
      </c>
      <c r="G41" s="71" t="s">
        <v>16</v>
      </c>
      <c r="H41" s="12" t="s">
        <v>16</v>
      </c>
      <c r="I41" s="12" t="s">
        <v>16</v>
      </c>
      <c r="J41" s="12" t="s">
        <v>16</v>
      </c>
      <c r="K41" s="12" t="s">
        <v>16</v>
      </c>
      <c r="L41" s="12" t="s">
        <v>16</v>
      </c>
      <c r="M41" s="12" t="s">
        <v>16</v>
      </c>
      <c r="N41" s="8" t="s">
        <v>16</v>
      </c>
      <c r="O41" s="8" t="s">
        <v>16</v>
      </c>
      <c r="P41" s="8" t="s">
        <v>16</v>
      </c>
      <c r="Q41" s="8" t="s">
        <v>16</v>
      </c>
      <c r="R41" s="12" t="s">
        <v>16</v>
      </c>
      <c r="S41" s="12" t="s">
        <v>16</v>
      </c>
      <c r="T41" s="12" t="s">
        <v>16</v>
      </c>
      <c r="U41" s="12" t="s">
        <v>16</v>
      </c>
    </row>
    <row r="42" spans="1:21">
      <c r="A42" s="33" t="s">
        <v>70</v>
      </c>
      <c r="B42" s="12">
        <f t="shared" ref="B42:G42" si="12">2*360*1000</f>
        <v>720000</v>
      </c>
      <c r="C42" s="12">
        <f t="shared" si="12"/>
        <v>720000</v>
      </c>
      <c r="D42" s="12">
        <f t="shared" si="12"/>
        <v>720000</v>
      </c>
      <c r="E42" s="12">
        <f t="shared" si="12"/>
        <v>720000</v>
      </c>
      <c r="F42" s="71">
        <f t="shared" si="12"/>
        <v>720000</v>
      </c>
      <c r="G42" s="71">
        <f t="shared" si="12"/>
        <v>720000</v>
      </c>
      <c r="H42" s="12">
        <f>2*360*1000</f>
        <v>720000</v>
      </c>
      <c r="I42" s="12">
        <f>2*360*1000</f>
        <v>720000</v>
      </c>
      <c r="J42" s="12">
        <f t="shared" ref="J42:K42" si="13">2*360*1000</f>
        <v>720000</v>
      </c>
      <c r="K42" s="12">
        <f t="shared" si="13"/>
        <v>720000</v>
      </c>
      <c r="L42" s="12">
        <f t="shared" ref="L42:Q42" si="14">2*360*1000</f>
        <v>720000</v>
      </c>
      <c r="M42" s="12">
        <f t="shared" si="14"/>
        <v>720000</v>
      </c>
      <c r="N42" s="8">
        <f t="shared" si="14"/>
        <v>720000</v>
      </c>
      <c r="O42" s="8">
        <f t="shared" si="14"/>
        <v>720000</v>
      </c>
      <c r="P42" s="8">
        <f t="shared" si="14"/>
        <v>720000</v>
      </c>
      <c r="Q42" s="8">
        <f t="shared" si="14"/>
        <v>720000</v>
      </c>
      <c r="R42" s="12">
        <f>2*360*1000</f>
        <v>720000</v>
      </c>
      <c r="S42" s="12">
        <f>2*360*1000</f>
        <v>720000</v>
      </c>
      <c r="T42" s="12">
        <f>2*360*1000</f>
        <v>720000</v>
      </c>
      <c r="U42" s="12">
        <f>2*360*1000</f>
        <v>720000</v>
      </c>
    </row>
    <row r="43" spans="1:21">
      <c r="A43" s="7" t="s">
        <v>71</v>
      </c>
      <c r="B43" s="9" t="s">
        <v>16</v>
      </c>
      <c r="C43" s="9" t="s">
        <v>16</v>
      </c>
      <c r="D43" s="9" t="s">
        <v>16</v>
      </c>
      <c r="E43" s="9" t="s">
        <v>16</v>
      </c>
      <c r="F43" s="69" t="s">
        <v>16</v>
      </c>
      <c r="G43" s="69" t="s">
        <v>16</v>
      </c>
      <c r="H43" s="69" t="s">
        <v>16</v>
      </c>
      <c r="I43" s="69" t="s">
        <v>16</v>
      </c>
      <c r="J43" s="9" t="s">
        <v>16</v>
      </c>
      <c r="K43" s="9" t="s">
        <v>16</v>
      </c>
      <c r="L43" s="9" t="s">
        <v>16</v>
      </c>
      <c r="M43" s="9" t="s">
        <v>16</v>
      </c>
      <c r="N43" s="9" t="s">
        <v>16</v>
      </c>
      <c r="O43" s="9" t="s">
        <v>16</v>
      </c>
      <c r="P43" s="9" t="s">
        <v>16</v>
      </c>
      <c r="Q43" s="9" t="s">
        <v>16</v>
      </c>
      <c r="R43" s="9" t="s">
        <v>16</v>
      </c>
      <c r="S43" s="9" t="s">
        <v>16</v>
      </c>
      <c r="T43" s="9" t="s">
        <v>16</v>
      </c>
      <c r="U43" s="9" t="s">
        <v>16</v>
      </c>
    </row>
    <row r="44" spans="1:21">
      <c r="A44" s="7" t="s">
        <v>72</v>
      </c>
      <c r="B44" s="12">
        <f t="shared" ref="B44:G44" si="15">B40+10*LOG10(B42)</f>
        <v>-110.42667503568734</v>
      </c>
      <c r="C44" s="12">
        <f t="shared" si="15"/>
        <v>-110.42667503568734</v>
      </c>
      <c r="D44" s="12">
        <f t="shared" si="15"/>
        <v>-110.42667503568734</v>
      </c>
      <c r="E44" s="12">
        <f t="shared" si="15"/>
        <v>-110.42667503568734</v>
      </c>
      <c r="F44" s="71">
        <f t="shared" si="15"/>
        <v>-110.42667503568734</v>
      </c>
      <c r="G44" s="71">
        <f t="shared" si="15"/>
        <v>-110.42667503568734</v>
      </c>
      <c r="H44" s="12">
        <f>H40+10*LOG10(H42)</f>
        <v>-110.42667503568734</v>
      </c>
      <c r="I44" s="12">
        <f>I40+10*LOG10(I42)</f>
        <v>-110.42667503568734</v>
      </c>
      <c r="J44" s="12">
        <f t="shared" ref="J44:K44" si="16">J40+10*LOG10(J42)</f>
        <v>-105.46019811105398</v>
      </c>
      <c r="K44" s="12">
        <f t="shared" si="16"/>
        <v>-105.46019811105398</v>
      </c>
      <c r="L44" s="12">
        <f t="shared" ref="L44:Q44" si="17">L40+10*LOG10(L42)</f>
        <v>-110.42667503568734</v>
      </c>
      <c r="M44" s="12">
        <f t="shared" si="17"/>
        <v>-110.42667503568734</v>
      </c>
      <c r="N44" s="8">
        <f t="shared" si="17"/>
        <v>-110.42667503568734</v>
      </c>
      <c r="O44" s="8">
        <f t="shared" si="17"/>
        <v>-110.42667503568734</v>
      </c>
      <c r="P44" s="8">
        <f t="shared" si="17"/>
        <v>-105.46019811105398</v>
      </c>
      <c r="Q44" s="8">
        <f t="shared" si="17"/>
        <v>-105.46019811105398</v>
      </c>
      <c r="R44" s="12">
        <f>R40+10*LOG10(R42)</f>
        <v>-110.42667503568734</v>
      </c>
      <c r="S44" s="12">
        <f>S40+10*LOG10(S42)</f>
        <v>-110.42667503568734</v>
      </c>
      <c r="T44" s="12">
        <f>T40+10*LOG10(T42)</f>
        <v>-105.46019811105398</v>
      </c>
      <c r="U44" s="12">
        <f>U40+10*LOG10(U42)</f>
        <v>-105.46019811105398</v>
      </c>
    </row>
    <row r="45" spans="1:21">
      <c r="A45" s="33" t="s">
        <v>73</v>
      </c>
      <c r="B45" s="12" t="s">
        <v>16</v>
      </c>
      <c r="C45" s="12" t="s">
        <v>16</v>
      </c>
      <c r="D45" s="12" t="s">
        <v>16</v>
      </c>
      <c r="E45" s="12" t="s">
        <v>16</v>
      </c>
      <c r="F45" s="71" t="s">
        <v>16</v>
      </c>
      <c r="G45" s="71" t="s">
        <v>16</v>
      </c>
      <c r="H45" s="12" t="s">
        <v>16</v>
      </c>
      <c r="I45" s="12" t="s">
        <v>16</v>
      </c>
      <c r="J45" s="12" t="s">
        <v>16</v>
      </c>
      <c r="K45" s="12" t="s">
        <v>16</v>
      </c>
      <c r="L45" s="12" t="s">
        <v>16</v>
      </c>
      <c r="M45" s="12" t="s">
        <v>16</v>
      </c>
      <c r="N45" s="8" t="s">
        <v>16</v>
      </c>
      <c r="O45" s="8" t="s">
        <v>16</v>
      </c>
      <c r="P45" s="8" t="s">
        <v>16</v>
      </c>
      <c r="Q45" s="8" t="s">
        <v>16</v>
      </c>
      <c r="R45" s="12" t="s">
        <v>16</v>
      </c>
      <c r="S45" s="12" t="s">
        <v>16</v>
      </c>
      <c r="T45" s="12" t="s">
        <v>16</v>
      </c>
      <c r="U45" s="12" t="s">
        <v>16</v>
      </c>
    </row>
    <row r="46" spans="1:21">
      <c r="A46" s="34" t="s">
        <v>75</v>
      </c>
      <c r="B46" s="18">
        <v>-1.8</v>
      </c>
      <c r="C46" s="18">
        <v>-1.8</v>
      </c>
      <c r="D46" s="18">
        <v>-7.21</v>
      </c>
      <c r="E46" s="18">
        <v>-7.21</v>
      </c>
      <c r="F46" s="75">
        <v>-6.51</v>
      </c>
      <c r="G46" s="75">
        <v>-6.51</v>
      </c>
      <c r="H46" s="16">
        <v>-5.3</v>
      </c>
      <c r="I46" s="16">
        <v>-5.3</v>
      </c>
      <c r="J46" s="16">
        <v>-2.2200000000000002</v>
      </c>
      <c r="K46" s="16">
        <v>-2.08</v>
      </c>
      <c r="L46" s="16">
        <v>-6.42</v>
      </c>
      <c r="M46" s="16">
        <v>-6.42</v>
      </c>
      <c r="N46" s="16">
        <v>-5.3</v>
      </c>
      <c r="O46" s="16">
        <v>-5.3</v>
      </c>
      <c r="P46" s="16">
        <v>2.5</v>
      </c>
      <c r="Q46" s="16">
        <v>2.5</v>
      </c>
      <c r="R46" s="16">
        <v>-6.45</v>
      </c>
      <c r="S46" s="16">
        <v>-6.45</v>
      </c>
      <c r="T46" s="16">
        <v>-5.6</v>
      </c>
      <c r="U46" s="16">
        <v>-5.6</v>
      </c>
    </row>
    <row r="47" spans="1:21">
      <c r="A47" s="7" t="s">
        <v>76</v>
      </c>
      <c r="B47" s="8">
        <v>2</v>
      </c>
      <c r="C47" s="8">
        <v>2</v>
      </c>
      <c r="D47" s="8">
        <v>2</v>
      </c>
      <c r="E47" s="8">
        <v>2</v>
      </c>
      <c r="F47" s="68">
        <v>2</v>
      </c>
      <c r="G47" s="68">
        <v>2</v>
      </c>
      <c r="H47" s="8">
        <v>2</v>
      </c>
      <c r="I47" s="8">
        <v>2</v>
      </c>
      <c r="J47" s="8">
        <v>2</v>
      </c>
      <c r="K47" s="8">
        <v>2</v>
      </c>
      <c r="L47" s="8">
        <v>2</v>
      </c>
      <c r="M47" s="8">
        <v>2</v>
      </c>
      <c r="N47" s="8">
        <v>2</v>
      </c>
      <c r="O47" s="8">
        <v>2</v>
      </c>
      <c r="P47" s="8">
        <v>2</v>
      </c>
      <c r="Q47" s="8">
        <v>2</v>
      </c>
      <c r="R47" s="8">
        <v>2</v>
      </c>
      <c r="S47" s="8">
        <v>2</v>
      </c>
      <c r="T47" s="8">
        <v>2</v>
      </c>
      <c r="U47" s="8">
        <v>2</v>
      </c>
    </row>
    <row r="48" spans="1:21" ht="27.6">
      <c r="A48" s="7" t="s">
        <v>77</v>
      </c>
      <c r="B48" s="8" t="s">
        <v>16</v>
      </c>
      <c r="C48" s="8" t="s">
        <v>16</v>
      </c>
      <c r="D48" s="8" t="s">
        <v>16</v>
      </c>
      <c r="E48" s="8" t="s">
        <v>16</v>
      </c>
      <c r="F48" s="68" t="s">
        <v>16</v>
      </c>
      <c r="G48" s="68" t="s">
        <v>16</v>
      </c>
      <c r="H48" s="8" t="s">
        <v>16</v>
      </c>
      <c r="I48" s="8" t="s">
        <v>16</v>
      </c>
      <c r="J48" s="8" t="s">
        <v>16</v>
      </c>
      <c r="K48" s="8" t="s">
        <v>16</v>
      </c>
      <c r="L48" s="8" t="s">
        <v>16</v>
      </c>
      <c r="M48" s="8" t="s">
        <v>16</v>
      </c>
      <c r="N48" s="8" t="s">
        <v>16</v>
      </c>
      <c r="O48" s="8" t="s">
        <v>16</v>
      </c>
      <c r="P48" s="8" t="s">
        <v>16</v>
      </c>
      <c r="Q48" s="8" t="s">
        <v>16</v>
      </c>
      <c r="R48" s="8" t="s">
        <v>16</v>
      </c>
      <c r="S48" s="8" t="s">
        <v>16</v>
      </c>
      <c r="T48" s="8" t="s">
        <v>16</v>
      </c>
      <c r="U48" s="8" t="s">
        <v>16</v>
      </c>
    </row>
    <row r="49" spans="1:21" ht="33.75" customHeight="1">
      <c r="A49" s="7" t="s">
        <v>79</v>
      </c>
      <c r="B49" s="8">
        <v>0</v>
      </c>
      <c r="C49" s="8">
        <v>0</v>
      </c>
      <c r="D49" s="8">
        <v>0</v>
      </c>
      <c r="E49" s="8">
        <v>0</v>
      </c>
      <c r="F49" s="68">
        <v>0</v>
      </c>
      <c r="G49" s="68">
        <v>0</v>
      </c>
      <c r="H49" s="8">
        <v>0</v>
      </c>
      <c r="I49" s="8">
        <v>0</v>
      </c>
      <c r="J49" s="8">
        <v>0</v>
      </c>
      <c r="K49" s="8">
        <v>0</v>
      </c>
      <c r="L49" s="8">
        <v>0</v>
      </c>
      <c r="M49" s="8">
        <v>0</v>
      </c>
      <c r="N49" s="8">
        <v>0</v>
      </c>
      <c r="O49" s="8">
        <v>0</v>
      </c>
      <c r="P49" s="8">
        <v>0</v>
      </c>
      <c r="Q49" s="8">
        <v>0</v>
      </c>
      <c r="R49" s="8">
        <v>0</v>
      </c>
      <c r="S49" s="8">
        <v>0</v>
      </c>
      <c r="T49" s="8">
        <v>0</v>
      </c>
      <c r="U49" s="8">
        <v>0</v>
      </c>
    </row>
    <row r="50" spans="1:21" ht="27.6">
      <c r="A50" s="7" t="s">
        <v>80</v>
      </c>
      <c r="B50" s="9" t="s">
        <v>16</v>
      </c>
      <c r="C50" s="9" t="s">
        <v>16</v>
      </c>
      <c r="D50" s="9" t="s">
        <v>16</v>
      </c>
      <c r="E50" s="9" t="s">
        <v>16</v>
      </c>
      <c r="F50" s="69" t="s">
        <v>16</v>
      </c>
      <c r="G50" s="69" t="s">
        <v>16</v>
      </c>
      <c r="H50" s="69" t="s">
        <v>16</v>
      </c>
      <c r="I50" s="69" t="s">
        <v>16</v>
      </c>
      <c r="J50" s="9" t="s">
        <v>16</v>
      </c>
      <c r="K50" s="9" t="s">
        <v>16</v>
      </c>
      <c r="L50" s="9" t="s">
        <v>16</v>
      </c>
      <c r="M50" s="9" t="s">
        <v>16</v>
      </c>
      <c r="N50" s="9" t="s">
        <v>16</v>
      </c>
      <c r="O50" s="9" t="s">
        <v>16</v>
      </c>
      <c r="P50" s="9" t="s">
        <v>16</v>
      </c>
      <c r="Q50" s="9" t="s">
        <v>16</v>
      </c>
      <c r="R50" s="9" t="s">
        <v>16</v>
      </c>
      <c r="S50" s="9" t="s">
        <v>16</v>
      </c>
      <c r="T50" s="9" t="s">
        <v>16</v>
      </c>
      <c r="U50" s="9" t="s">
        <v>16</v>
      </c>
    </row>
    <row r="51" spans="1:21" ht="27.6">
      <c r="A51" s="7" t="s">
        <v>82</v>
      </c>
      <c r="B51" s="12">
        <f t="shared" ref="B51:G51" si="18">B44+B46+B47-B49</f>
        <v>-110.22667503568734</v>
      </c>
      <c r="C51" s="12">
        <f t="shared" si="18"/>
        <v>-110.22667503568734</v>
      </c>
      <c r="D51" s="12">
        <f t="shared" si="18"/>
        <v>-115.63667503568733</v>
      </c>
      <c r="E51" s="12">
        <f t="shared" si="18"/>
        <v>-115.63667503568733</v>
      </c>
      <c r="F51" s="71">
        <f t="shared" si="18"/>
        <v>-114.93667503568734</v>
      </c>
      <c r="G51" s="71">
        <f t="shared" si="18"/>
        <v>-114.93667503568734</v>
      </c>
      <c r="H51" s="12">
        <f>H44+H46+H47-H49</f>
        <v>-113.72667503568734</v>
      </c>
      <c r="I51" s="12">
        <f>I44+I46+I47-I49</f>
        <v>-113.72667503568734</v>
      </c>
      <c r="J51" s="12">
        <f t="shared" ref="J51:K51" si="19">J44+J46+J47-J49</f>
        <v>-105.68019811105398</v>
      </c>
      <c r="K51" s="12">
        <f t="shared" si="19"/>
        <v>-105.54019811105398</v>
      </c>
      <c r="L51" s="12">
        <f t="shared" ref="L51:Q51" si="20">L44+L46+L47-L49</f>
        <v>-114.84667503568734</v>
      </c>
      <c r="M51" s="12">
        <f t="shared" si="20"/>
        <v>-114.84667503568734</v>
      </c>
      <c r="N51" s="8">
        <f t="shared" si="20"/>
        <v>-113.72667503568734</v>
      </c>
      <c r="O51" s="8">
        <f t="shared" si="20"/>
        <v>-113.72667503568734</v>
      </c>
      <c r="P51" s="8">
        <f t="shared" si="20"/>
        <v>-100.96019811105398</v>
      </c>
      <c r="Q51" s="8">
        <f t="shared" si="20"/>
        <v>-100.96019811105398</v>
      </c>
      <c r="R51" s="12">
        <f>R44+R46+R47-R49</f>
        <v>-114.87667503568734</v>
      </c>
      <c r="S51" s="12">
        <f>S44+S46+S47-S49</f>
        <v>-114.87667503568734</v>
      </c>
      <c r="T51" s="12">
        <f>T44+T46+T47-T49</f>
        <v>-109.06019811105398</v>
      </c>
      <c r="U51" s="12">
        <f>U44+U46+U47-U49</f>
        <v>-109.06019811105398</v>
      </c>
    </row>
    <row r="52" spans="1:21" ht="27.6">
      <c r="A52" s="31" t="s">
        <v>83</v>
      </c>
      <c r="B52" s="24" t="s">
        <v>16</v>
      </c>
      <c r="C52" s="24" t="s">
        <v>16</v>
      </c>
      <c r="D52" s="24" t="s">
        <v>16</v>
      </c>
      <c r="E52" s="24" t="s">
        <v>16</v>
      </c>
      <c r="F52" s="77" t="s">
        <v>16</v>
      </c>
      <c r="G52" s="77" t="s">
        <v>16</v>
      </c>
      <c r="H52" s="24" t="s">
        <v>16</v>
      </c>
      <c r="I52" s="24" t="s">
        <v>16</v>
      </c>
      <c r="J52" s="24" t="s">
        <v>16</v>
      </c>
      <c r="K52" s="24" t="s">
        <v>16</v>
      </c>
      <c r="L52" s="24" t="s">
        <v>16</v>
      </c>
      <c r="M52" s="24" t="s">
        <v>16</v>
      </c>
      <c r="N52" s="85" t="s">
        <v>16</v>
      </c>
      <c r="O52" s="85" t="s">
        <v>16</v>
      </c>
      <c r="P52" s="85" t="s">
        <v>16</v>
      </c>
      <c r="Q52" s="85" t="s">
        <v>16</v>
      </c>
      <c r="R52" s="24" t="s">
        <v>16</v>
      </c>
      <c r="S52" s="24" t="s">
        <v>16</v>
      </c>
      <c r="T52" s="24" t="s">
        <v>16</v>
      </c>
      <c r="U52" s="24" t="s">
        <v>16</v>
      </c>
    </row>
    <row r="53" spans="1:21" ht="27.6">
      <c r="A53" s="29" t="s">
        <v>85</v>
      </c>
      <c r="B53" s="22">
        <f t="shared" ref="B53:G53" si="21">B26+B30+B33-B34-B51</f>
        <v>149.99788758288395</v>
      </c>
      <c r="C53" s="22">
        <f t="shared" si="21"/>
        <v>146.99788758288395</v>
      </c>
      <c r="D53" s="22">
        <f t="shared" si="21"/>
        <v>156.49788758288395</v>
      </c>
      <c r="E53" s="22">
        <f t="shared" si="21"/>
        <v>153.49788758288395</v>
      </c>
      <c r="F53" s="76">
        <f t="shared" si="21"/>
        <v>154.70788758288398</v>
      </c>
      <c r="G53" s="76">
        <f t="shared" si="21"/>
        <v>151.70788758288398</v>
      </c>
      <c r="H53" s="22">
        <f>H26+H30+H33-H34-H51</f>
        <v>153.49788758288395</v>
      </c>
      <c r="I53" s="22">
        <f>I26+I30+I33-I34-I51</f>
        <v>150.49788758288395</v>
      </c>
      <c r="J53" s="22">
        <f t="shared" ref="J53:K53" si="22">J26+J30+J33-J34-J51</f>
        <v>152.50291044144967</v>
      </c>
      <c r="K53" s="22">
        <f t="shared" si="22"/>
        <v>149.36291044144969</v>
      </c>
      <c r="L53" s="22">
        <f t="shared" ref="L53:Q53" si="23">L26+L30+L33-L34-L51</f>
        <v>154.61788758288395</v>
      </c>
      <c r="M53" s="22">
        <f t="shared" si="23"/>
        <v>151.61788758288395</v>
      </c>
      <c r="N53" s="22">
        <f t="shared" si="23"/>
        <v>153.49788758288395</v>
      </c>
      <c r="O53" s="22">
        <f t="shared" si="23"/>
        <v>150.49788758288395</v>
      </c>
      <c r="P53" s="22">
        <f t="shared" si="23"/>
        <v>147.78141065825059</v>
      </c>
      <c r="Q53" s="22">
        <f t="shared" si="23"/>
        <v>144.78141065825059</v>
      </c>
      <c r="R53" s="22">
        <f>R26+R30+R33-R34-R51</f>
        <v>154.64788758288398</v>
      </c>
      <c r="S53" s="22">
        <f>S26+S30+S33-S34-S51</f>
        <v>151.64788758288398</v>
      </c>
      <c r="T53" s="22">
        <f>T26+T30+T33-T34-T51</f>
        <v>152.8314106582506</v>
      </c>
      <c r="U53" s="22">
        <f>U26+U30+U33-U34-U51</f>
        <v>149.8314106582506</v>
      </c>
    </row>
    <row r="54" spans="1:21">
      <c r="A54" s="4" t="s">
        <v>86</v>
      </c>
      <c r="B54" s="13"/>
      <c r="C54" s="13"/>
      <c r="D54" s="13"/>
      <c r="E54" s="13"/>
      <c r="F54" s="72"/>
      <c r="G54" s="72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</row>
    <row r="55" spans="1:21" ht="16.5" customHeight="1">
      <c r="A55" s="15" t="s">
        <v>87</v>
      </c>
      <c r="B55" s="16">
        <v>7</v>
      </c>
      <c r="C55" s="16">
        <v>7</v>
      </c>
      <c r="D55" s="16">
        <v>7</v>
      </c>
      <c r="E55" s="16">
        <v>7</v>
      </c>
      <c r="F55" s="73">
        <v>7</v>
      </c>
      <c r="G55" s="73">
        <v>7</v>
      </c>
      <c r="H55" s="82">
        <v>7</v>
      </c>
      <c r="I55" s="82">
        <v>7</v>
      </c>
      <c r="J55" s="82">
        <v>7</v>
      </c>
      <c r="K55" s="82">
        <v>7</v>
      </c>
      <c r="L55" s="82">
        <v>7</v>
      </c>
      <c r="M55" s="82">
        <v>7</v>
      </c>
      <c r="N55" s="82">
        <v>7</v>
      </c>
      <c r="O55" s="82">
        <v>7</v>
      </c>
      <c r="P55" s="82">
        <v>7</v>
      </c>
      <c r="Q55" s="82">
        <v>7</v>
      </c>
      <c r="R55" s="82">
        <v>7</v>
      </c>
      <c r="S55" s="82">
        <v>7</v>
      </c>
      <c r="T55" s="82">
        <v>7</v>
      </c>
      <c r="U55" s="82">
        <v>7</v>
      </c>
    </row>
    <row r="56" spans="1:21" ht="27.6">
      <c r="A56" s="32" t="s">
        <v>89</v>
      </c>
      <c r="B56" s="25" t="s">
        <v>16</v>
      </c>
      <c r="C56" s="25" t="s">
        <v>16</v>
      </c>
      <c r="D56" s="25" t="s">
        <v>16</v>
      </c>
      <c r="E56" s="25" t="s">
        <v>16</v>
      </c>
      <c r="F56" s="78" t="s">
        <v>16</v>
      </c>
      <c r="G56" s="78" t="s">
        <v>16</v>
      </c>
      <c r="H56" s="78" t="s">
        <v>16</v>
      </c>
      <c r="I56" s="78" t="s">
        <v>16</v>
      </c>
      <c r="J56" s="25" t="s">
        <v>16</v>
      </c>
      <c r="K56" s="25" t="s">
        <v>16</v>
      </c>
      <c r="L56" s="25" t="s">
        <v>16</v>
      </c>
      <c r="M56" s="25" t="s">
        <v>16</v>
      </c>
      <c r="N56" s="9" t="s">
        <v>16</v>
      </c>
      <c r="O56" s="9" t="s">
        <v>16</v>
      </c>
      <c r="P56" s="9" t="s">
        <v>16</v>
      </c>
      <c r="Q56" s="9" t="s">
        <v>16</v>
      </c>
      <c r="R56" s="25" t="s">
        <v>16</v>
      </c>
      <c r="S56" s="25" t="s">
        <v>16</v>
      </c>
      <c r="T56" s="25" t="s">
        <v>16</v>
      </c>
      <c r="U56" s="25" t="s">
        <v>16</v>
      </c>
    </row>
    <row r="57" spans="1:21" ht="27.6">
      <c r="A57" s="30" t="s">
        <v>90</v>
      </c>
      <c r="B57" s="16">
        <v>4.4800000000000004</v>
      </c>
      <c r="C57" s="16">
        <v>4.4800000000000004</v>
      </c>
      <c r="D57" s="16">
        <v>4.4800000000000004</v>
      </c>
      <c r="E57" s="16">
        <v>4.4800000000000004</v>
      </c>
      <c r="F57" s="73">
        <v>4.4800000000000004</v>
      </c>
      <c r="G57" s="73">
        <v>4.4800000000000004</v>
      </c>
      <c r="H57" s="82">
        <v>4.4800000000000004</v>
      </c>
      <c r="I57" s="82">
        <v>4.4800000000000004</v>
      </c>
      <c r="J57" s="82">
        <v>4.4800000000000004</v>
      </c>
      <c r="K57" s="82">
        <v>4.4800000000000004</v>
      </c>
      <c r="L57" s="82">
        <v>4.4800000000000004</v>
      </c>
      <c r="M57" s="82">
        <v>4.4800000000000004</v>
      </c>
      <c r="N57" s="82">
        <v>4.4800000000000004</v>
      </c>
      <c r="O57" s="82">
        <v>4.4800000000000004</v>
      </c>
      <c r="P57" s="82">
        <v>4.4800000000000004</v>
      </c>
      <c r="Q57" s="82">
        <v>4.4800000000000004</v>
      </c>
      <c r="R57" s="82">
        <v>4.4800000000000004</v>
      </c>
      <c r="S57" s="82">
        <v>4.4800000000000004</v>
      </c>
      <c r="T57" s="82">
        <v>4.4800000000000004</v>
      </c>
      <c r="U57" s="82">
        <v>4.4800000000000004</v>
      </c>
    </row>
    <row r="58" spans="1:21">
      <c r="A58" s="15" t="s">
        <v>91</v>
      </c>
      <c r="B58" s="16">
        <v>0</v>
      </c>
      <c r="C58" s="16">
        <v>0</v>
      </c>
      <c r="D58" s="16">
        <v>0</v>
      </c>
      <c r="E58" s="16">
        <v>0</v>
      </c>
      <c r="F58" s="73">
        <v>0</v>
      </c>
      <c r="G58" s="73">
        <v>0</v>
      </c>
      <c r="H58" s="82">
        <v>0</v>
      </c>
      <c r="I58" s="82">
        <v>0</v>
      </c>
      <c r="J58" s="82">
        <v>0</v>
      </c>
      <c r="K58" s="82">
        <v>0</v>
      </c>
      <c r="L58" s="82">
        <v>0</v>
      </c>
      <c r="M58" s="82">
        <v>0</v>
      </c>
      <c r="N58" s="82">
        <v>0</v>
      </c>
      <c r="O58" s="82">
        <v>0</v>
      </c>
      <c r="P58" s="82">
        <v>0</v>
      </c>
      <c r="Q58" s="82">
        <v>0</v>
      </c>
      <c r="R58" s="82">
        <v>0</v>
      </c>
      <c r="S58" s="82">
        <v>0</v>
      </c>
      <c r="T58" s="82">
        <v>0</v>
      </c>
      <c r="U58" s="82">
        <v>0</v>
      </c>
    </row>
    <row r="59" spans="1:21">
      <c r="A59" s="15" t="s">
        <v>92</v>
      </c>
      <c r="B59" s="16">
        <v>26.25</v>
      </c>
      <c r="C59" s="16">
        <v>26.25</v>
      </c>
      <c r="D59" s="16">
        <v>26.25</v>
      </c>
      <c r="E59" s="16">
        <v>26.25</v>
      </c>
      <c r="F59" s="73">
        <v>26.25</v>
      </c>
      <c r="G59" s="73">
        <v>26.25</v>
      </c>
      <c r="H59" s="82">
        <v>26.25</v>
      </c>
      <c r="I59" s="82">
        <v>26.25</v>
      </c>
      <c r="J59" s="82">
        <v>26.25</v>
      </c>
      <c r="K59" s="82">
        <v>26.25</v>
      </c>
      <c r="L59" s="82">
        <v>26.25</v>
      </c>
      <c r="M59" s="82">
        <v>26.25</v>
      </c>
      <c r="N59" s="82">
        <v>26.25</v>
      </c>
      <c r="O59" s="82">
        <v>26.25</v>
      </c>
      <c r="P59" s="82">
        <v>26.25</v>
      </c>
      <c r="Q59" s="82">
        <v>26.25</v>
      </c>
      <c r="R59" s="82">
        <v>26.25</v>
      </c>
      <c r="S59" s="82">
        <v>26.25</v>
      </c>
      <c r="T59" s="82">
        <v>26.25</v>
      </c>
      <c r="U59" s="82">
        <v>26.25</v>
      </c>
    </row>
    <row r="60" spans="1:21">
      <c r="A60" s="15" t="s">
        <v>93</v>
      </c>
      <c r="B60" s="16">
        <v>0</v>
      </c>
      <c r="C60" s="16">
        <v>0</v>
      </c>
      <c r="D60" s="16">
        <v>0</v>
      </c>
      <c r="E60" s="16">
        <v>0</v>
      </c>
      <c r="F60" s="73">
        <v>0</v>
      </c>
      <c r="G60" s="73">
        <v>0</v>
      </c>
      <c r="H60" s="82">
        <v>0</v>
      </c>
      <c r="I60" s="82">
        <v>0</v>
      </c>
      <c r="J60" s="82">
        <v>0</v>
      </c>
      <c r="K60" s="82">
        <v>0</v>
      </c>
      <c r="L60" s="82">
        <v>0</v>
      </c>
      <c r="M60" s="82">
        <v>0</v>
      </c>
      <c r="N60" s="82">
        <v>0</v>
      </c>
      <c r="O60" s="82">
        <v>0</v>
      </c>
      <c r="P60" s="82">
        <v>0</v>
      </c>
      <c r="Q60" s="82">
        <v>0</v>
      </c>
      <c r="R60" s="82">
        <v>0</v>
      </c>
      <c r="S60" s="82">
        <v>0</v>
      </c>
      <c r="T60" s="82">
        <v>0</v>
      </c>
      <c r="U60" s="82">
        <v>0</v>
      </c>
    </row>
    <row r="61" spans="1:21" ht="27.6">
      <c r="A61" s="31" t="s">
        <v>108</v>
      </c>
      <c r="B61" s="24" t="s">
        <v>16</v>
      </c>
      <c r="C61" s="24" t="s">
        <v>16</v>
      </c>
      <c r="D61" s="24" t="s">
        <v>16</v>
      </c>
      <c r="E61" s="24" t="s">
        <v>16</v>
      </c>
      <c r="F61" s="77" t="s">
        <v>16</v>
      </c>
      <c r="G61" s="77" t="s">
        <v>16</v>
      </c>
      <c r="H61" s="24" t="s">
        <v>16</v>
      </c>
      <c r="I61" s="24" t="s">
        <v>16</v>
      </c>
      <c r="J61" s="24" t="s">
        <v>16</v>
      </c>
      <c r="K61" s="24" t="s">
        <v>16</v>
      </c>
      <c r="L61" s="24" t="s">
        <v>16</v>
      </c>
      <c r="M61" s="24" t="s">
        <v>16</v>
      </c>
      <c r="N61" s="85" t="s">
        <v>16</v>
      </c>
      <c r="O61" s="85" t="s">
        <v>16</v>
      </c>
      <c r="P61" s="85" t="s">
        <v>16</v>
      </c>
      <c r="Q61" s="85" t="s">
        <v>16</v>
      </c>
      <c r="R61" s="24" t="s">
        <v>16</v>
      </c>
      <c r="S61" s="24" t="s">
        <v>16</v>
      </c>
      <c r="T61" s="24" t="s">
        <v>16</v>
      </c>
      <c r="U61" s="24" t="s">
        <v>16</v>
      </c>
    </row>
    <row r="62" spans="1:21" ht="27.6">
      <c r="A62" s="29" t="s">
        <v>109</v>
      </c>
      <c r="B62" s="22">
        <f t="shared" ref="B62:G62" si="24">B53-B57+B58-B59+B60</f>
        <v>119.26788758288396</v>
      </c>
      <c r="C62" s="22">
        <f t="shared" si="24"/>
        <v>116.26788758288396</v>
      </c>
      <c r="D62" s="22">
        <f t="shared" si="24"/>
        <v>125.76788758288396</v>
      </c>
      <c r="E62" s="22">
        <f t="shared" si="24"/>
        <v>122.76788758288396</v>
      </c>
      <c r="F62" s="76">
        <f t="shared" si="24"/>
        <v>123.97788758288399</v>
      </c>
      <c r="G62" s="76">
        <f t="shared" si="24"/>
        <v>120.97788758288399</v>
      </c>
      <c r="H62" s="22">
        <f>H53-H57+H58-H59+H60</f>
        <v>122.76788758288396</v>
      </c>
      <c r="I62" s="22">
        <f>I53-I57+I58-I59+I60</f>
        <v>119.76788758288396</v>
      </c>
      <c r="J62" s="22">
        <f t="shared" ref="J62:K62" si="25">J53-J57+J58-J59+J60</f>
        <v>121.77291044144968</v>
      </c>
      <c r="K62" s="22">
        <f t="shared" si="25"/>
        <v>118.6329104414497</v>
      </c>
      <c r="L62" s="22">
        <f t="shared" ref="L62:Q62" si="26">L53-L57+L58-L59+L60</f>
        <v>123.88788758288396</v>
      </c>
      <c r="M62" s="22">
        <f t="shared" si="26"/>
        <v>120.88788758288396</v>
      </c>
      <c r="N62" s="22">
        <f t="shared" si="26"/>
        <v>122.76788758288396</v>
      </c>
      <c r="O62" s="22">
        <f t="shared" si="26"/>
        <v>119.76788758288396</v>
      </c>
      <c r="P62" s="22">
        <f t="shared" si="26"/>
        <v>117.0514106582506</v>
      </c>
      <c r="Q62" s="22">
        <f t="shared" si="26"/>
        <v>114.0514106582506</v>
      </c>
      <c r="R62" s="22">
        <f>R53-R57+R58-R59+R60</f>
        <v>123.91788758288399</v>
      </c>
      <c r="S62" s="22">
        <f>S53-S57+S58-S59+S60</f>
        <v>120.91788758288399</v>
      </c>
      <c r="T62" s="22">
        <f>T53-T57+T58-T59+T60</f>
        <v>122.10141065825061</v>
      </c>
      <c r="U62" s="22">
        <f>U53-U57+U58-U59+U60</f>
        <v>119.10141065825061</v>
      </c>
    </row>
    <row r="63" spans="1:21">
      <c r="B63" s="35"/>
      <c r="C63" s="35"/>
      <c r="D63" s="35"/>
      <c r="E63" s="35"/>
      <c r="F63" s="81"/>
      <c r="G63" s="81"/>
      <c r="H63" s="81"/>
      <c r="I63" s="81"/>
      <c r="J63" s="35"/>
      <c r="K63" s="35"/>
      <c r="L63" s="35"/>
      <c r="M63" s="35"/>
      <c r="N63" s="35"/>
      <c r="O63" s="35"/>
      <c r="P63" s="35"/>
      <c r="Q63" s="35"/>
      <c r="R63" s="35"/>
      <c r="S63" s="35"/>
      <c r="T63" s="35"/>
      <c r="U63" s="35"/>
    </row>
    <row r="64" spans="1:21">
      <c r="A64" s="31" t="s">
        <v>97</v>
      </c>
      <c r="B64" s="24" t="s">
        <v>16</v>
      </c>
      <c r="C64" s="24" t="s">
        <v>16</v>
      </c>
      <c r="D64" s="24" t="s">
        <v>16</v>
      </c>
      <c r="E64" s="24" t="s">
        <v>16</v>
      </c>
      <c r="F64" s="77" t="s">
        <v>16</v>
      </c>
      <c r="G64" s="77" t="s">
        <v>16</v>
      </c>
      <c r="H64" s="24" t="s">
        <v>16</v>
      </c>
      <c r="I64" s="24" t="s">
        <v>16</v>
      </c>
      <c r="J64" s="24" t="s">
        <v>16</v>
      </c>
      <c r="K64" s="24" t="s">
        <v>16</v>
      </c>
      <c r="L64" s="24" t="s">
        <v>16</v>
      </c>
      <c r="M64" s="24" t="s">
        <v>16</v>
      </c>
      <c r="N64" s="85" t="s">
        <v>16</v>
      </c>
      <c r="O64" s="85" t="s">
        <v>16</v>
      </c>
      <c r="P64" s="85" t="s">
        <v>16</v>
      </c>
      <c r="Q64" s="85" t="s">
        <v>16</v>
      </c>
      <c r="R64" s="24" t="s">
        <v>16</v>
      </c>
      <c r="S64" s="24" t="s">
        <v>16</v>
      </c>
      <c r="T64" s="24" t="s">
        <v>16</v>
      </c>
      <c r="U64" s="24" t="s">
        <v>16</v>
      </c>
    </row>
    <row r="65" spans="1:21">
      <c r="A65" s="29" t="s">
        <v>98</v>
      </c>
      <c r="B65" s="22">
        <f t="shared" ref="B65:G65" si="27">B17-B23-B51+B21+B33</f>
        <v>141.22667503568732</v>
      </c>
      <c r="C65" s="22">
        <f t="shared" si="27"/>
        <v>141.22667503568732</v>
      </c>
      <c r="D65" s="22">
        <f t="shared" si="27"/>
        <v>150.67667503568734</v>
      </c>
      <c r="E65" s="22">
        <f t="shared" si="27"/>
        <v>150.67667503568734</v>
      </c>
      <c r="F65" s="76">
        <f t="shared" si="27"/>
        <v>145.93667503568736</v>
      </c>
      <c r="G65" s="76">
        <f t="shared" si="27"/>
        <v>145.93667503568736</v>
      </c>
      <c r="H65" s="22">
        <f>H17-H23-H51+H21+H33</f>
        <v>144.72667503568732</v>
      </c>
      <c r="I65" s="22">
        <f>I17-I23-I51+I21+I33</f>
        <v>144.72667503568732</v>
      </c>
      <c r="J65" s="22">
        <f t="shared" ref="J65:K65" si="28">J17-J23-J51+J21+J33</f>
        <v>143.73169789425305</v>
      </c>
      <c r="K65" s="22">
        <f t="shared" si="28"/>
        <v>143.59169789425306</v>
      </c>
      <c r="L65" s="22">
        <f t="shared" ref="L65:Q65" si="29">L17-L23-L51+L21+L33</f>
        <v>145.84667503568733</v>
      </c>
      <c r="M65" s="22">
        <f t="shared" si="29"/>
        <v>145.84667503568733</v>
      </c>
      <c r="N65" s="22">
        <f t="shared" si="29"/>
        <v>144.72667503568732</v>
      </c>
      <c r="O65" s="22">
        <f t="shared" si="29"/>
        <v>144.72667503568732</v>
      </c>
      <c r="P65" s="22">
        <f t="shared" si="29"/>
        <v>139.010198111054</v>
      </c>
      <c r="Q65" s="22">
        <f t="shared" si="29"/>
        <v>139.010198111054</v>
      </c>
      <c r="R65" s="22">
        <f>R17-R23-R51+R21+R33</f>
        <v>145.87667503568736</v>
      </c>
      <c r="S65" s="22">
        <f>S17-S23-S51+S21+S33</f>
        <v>145.87667503568736</v>
      </c>
      <c r="T65" s="22">
        <f>T17-T23-T51+T21+T33</f>
        <v>144.06019811105398</v>
      </c>
      <c r="U65" s="22">
        <f>U17-U23-U51+U21+U33</f>
        <v>144.06019811105398</v>
      </c>
    </row>
  </sheetData>
  <mergeCells count="10">
    <mergeCell ref="T1:U1"/>
    <mergeCell ref="R1:S1"/>
    <mergeCell ref="P1:Q1"/>
    <mergeCell ref="N1:O1"/>
    <mergeCell ref="L1:M1"/>
    <mergeCell ref="B1:C1"/>
    <mergeCell ref="D1:E1"/>
    <mergeCell ref="F1:G1"/>
    <mergeCell ref="H1:I1"/>
    <mergeCell ref="J1:K1"/>
  </mergeCells>
  <phoneticPr fontId="14" type="noConversion"/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5"/>
  <sheetViews>
    <sheetView workbookViewId="0">
      <pane xSplit="1" ySplit="1" topLeftCell="B53" activePane="bottomRight" state="frozen"/>
      <selection pane="topRight"/>
      <selection pane="bottomLeft"/>
      <selection pane="bottomRight" activeCell="E2" sqref="E1:G1048576"/>
    </sheetView>
  </sheetViews>
  <sheetFormatPr defaultColWidth="9" defaultRowHeight="15.6"/>
  <cols>
    <col min="1" max="1" width="62.09765625" style="1" customWidth="1"/>
    <col min="2" max="2" width="15.59765625" style="2" customWidth="1"/>
    <col min="3" max="4" width="15.59765625" style="1" customWidth="1"/>
    <col min="5" max="7" width="16.09765625" style="1" customWidth="1"/>
    <col min="8" max="16384" width="9" style="1"/>
  </cols>
  <sheetData>
    <row r="1" spans="1:7" ht="14.25" customHeight="1">
      <c r="A1" s="3"/>
      <c r="B1" s="90" t="s">
        <v>119</v>
      </c>
      <c r="C1" s="90"/>
      <c r="D1" s="90"/>
      <c r="E1" s="90" t="s">
        <v>136</v>
      </c>
      <c r="F1" s="90"/>
      <c r="G1" s="90"/>
    </row>
    <row r="2" spans="1:7" ht="29.25" customHeight="1">
      <c r="A2" s="4" t="s">
        <v>10</v>
      </c>
      <c r="B2" s="5" t="s">
        <v>102</v>
      </c>
      <c r="C2" s="6" t="s">
        <v>103</v>
      </c>
      <c r="D2" s="6" t="s">
        <v>104</v>
      </c>
      <c r="E2" s="5" t="s">
        <v>102</v>
      </c>
      <c r="F2" s="6" t="s">
        <v>103</v>
      </c>
      <c r="G2" s="6" t="s">
        <v>104</v>
      </c>
    </row>
    <row r="3" spans="1:7">
      <c r="A3" s="7" t="s">
        <v>11</v>
      </c>
      <c r="B3" s="8">
        <v>2.6</v>
      </c>
      <c r="C3" s="8">
        <v>2.6</v>
      </c>
      <c r="D3" s="8">
        <v>2.6</v>
      </c>
      <c r="E3" s="8">
        <v>2.6</v>
      </c>
      <c r="F3" s="8">
        <v>2.6</v>
      </c>
      <c r="G3" s="8"/>
    </row>
    <row r="4" spans="1:7">
      <c r="A4" s="7" t="s">
        <v>13</v>
      </c>
      <c r="B4" s="8">
        <v>100</v>
      </c>
      <c r="C4" s="8">
        <v>100</v>
      </c>
      <c r="D4" s="8">
        <v>100</v>
      </c>
      <c r="E4" s="8">
        <v>100</v>
      </c>
      <c r="F4" s="8">
        <v>100</v>
      </c>
      <c r="G4" s="8"/>
    </row>
    <row r="5" spans="1:7">
      <c r="A5" s="7" t="s">
        <v>15</v>
      </c>
      <c r="B5" s="9" t="s">
        <v>16</v>
      </c>
      <c r="C5" s="9" t="s">
        <v>16</v>
      </c>
      <c r="D5" s="9" t="s">
        <v>16</v>
      </c>
      <c r="E5" s="9" t="s">
        <v>16</v>
      </c>
      <c r="F5" s="9" t="s">
        <v>16</v>
      </c>
      <c r="G5" s="9"/>
    </row>
    <row r="6" spans="1:7">
      <c r="A6" s="7" t="s">
        <v>17</v>
      </c>
      <c r="B6" s="12" t="s">
        <v>16</v>
      </c>
      <c r="C6" s="12" t="s">
        <v>16</v>
      </c>
      <c r="D6" s="12" t="s">
        <v>16</v>
      </c>
      <c r="E6" s="12" t="s">
        <v>16</v>
      </c>
      <c r="F6" s="12" t="s">
        <v>16</v>
      </c>
      <c r="G6" s="12"/>
    </row>
    <row r="7" spans="1:7">
      <c r="A7" s="7" t="s">
        <v>19</v>
      </c>
      <c r="B7" s="84" t="s">
        <v>122</v>
      </c>
      <c r="C7" s="84" t="s">
        <v>122</v>
      </c>
      <c r="D7" s="84" t="s">
        <v>122</v>
      </c>
      <c r="E7" s="9" t="s">
        <v>16</v>
      </c>
      <c r="F7" s="9" t="s">
        <v>16</v>
      </c>
      <c r="G7" s="84"/>
    </row>
    <row r="8" spans="1:7">
      <c r="A8" s="7" t="s">
        <v>20</v>
      </c>
      <c r="B8" s="26">
        <v>0.01</v>
      </c>
      <c r="C8" s="26">
        <v>0.01</v>
      </c>
      <c r="D8" s="26">
        <v>0.01</v>
      </c>
      <c r="E8" s="26">
        <v>0.1</v>
      </c>
      <c r="F8" s="26">
        <v>0.1</v>
      </c>
      <c r="G8" s="26"/>
    </row>
    <row r="9" spans="1:7" ht="27.6">
      <c r="A9" s="7" t="s">
        <v>21</v>
      </c>
      <c r="B9" s="12" t="s">
        <v>22</v>
      </c>
      <c r="C9" s="12" t="s">
        <v>22</v>
      </c>
      <c r="D9" s="12" t="s">
        <v>22</v>
      </c>
      <c r="E9" s="12" t="s">
        <v>22</v>
      </c>
      <c r="F9" s="12" t="s">
        <v>22</v>
      </c>
      <c r="G9" s="12"/>
    </row>
    <row r="10" spans="1:7">
      <c r="A10" s="7" t="s">
        <v>23</v>
      </c>
      <c r="B10" s="12">
        <v>3</v>
      </c>
      <c r="C10" s="12">
        <v>3</v>
      </c>
      <c r="D10" s="12">
        <v>3</v>
      </c>
      <c r="E10" s="12">
        <v>3</v>
      </c>
      <c r="F10" s="12">
        <v>3</v>
      </c>
      <c r="G10" s="12"/>
    </row>
    <row r="11" spans="1:7">
      <c r="A11" s="4" t="s">
        <v>24</v>
      </c>
      <c r="B11" s="13"/>
      <c r="C11" s="13"/>
      <c r="D11" s="13"/>
      <c r="E11" s="13"/>
      <c r="F11" s="13"/>
      <c r="G11" s="13"/>
    </row>
    <row r="12" spans="1:7" ht="15" customHeight="1">
      <c r="A12" s="7" t="s">
        <v>25</v>
      </c>
      <c r="B12" s="12">
        <v>192</v>
      </c>
      <c r="C12" s="12">
        <v>192</v>
      </c>
      <c r="D12" s="12">
        <v>192</v>
      </c>
      <c r="E12" s="12">
        <v>192</v>
      </c>
      <c r="F12" s="12">
        <v>192</v>
      </c>
      <c r="G12" s="12"/>
    </row>
    <row r="13" spans="1:7">
      <c r="A13" s="7" t="s">
        <v>27</v>
      </c>
      <c r="B13" s="12">
        <v>64</v>
      </c>
      <c r="C13" s="12">
        <v>64</v>
      </c>
      <c r="D13" s="12">
        <v>64</v>
      </c>
      <c r="E13" s="12">
        <v>64</v>
      </c>
      <c r="F13" s="12">
        <v>64</v>
      </c>
      <c r="G13" s="12"/>
    </row>
    <row r="14" spans="1:7">
      <c r="A14" s="15" t="s">
        <v>29</v>
      </c>
      <c r="B14" s="82">
        <v>2</v>
      </c>
      <c r="C14" s="82">
        <v>2</v>
      </c>
      <c r="D14" s="82">
        <v>2</v>
      </c>
      <c r="E14" s="82">
        <v>4</v>
      </c>
      <c r="F14" s="82">
        <v>4</v>
      </c>
      <c r="G14" s="82"/>
    </row>
    <row r="15" spans="1:7">
      <c r="A15" s="10" t="s">
        <v>31</v>
      </c>
      <c r="B15" s="83">
        <v>33</v>
      </c>
      <c r="C15" s="83">
        <v>33</v>
      </c>
      <c r="D15" s="83">
        <v>33</v>
      </c>
      <c r="E15" s="12">
        <v>33</v>
      </c>
      <c r="F15" s="12">
        <v>33</v>
      </c>
      <c r="G15" s="12"/>
    </row>
    <row r="16" spans="1:7">
      <c r="A16" s="7" t="s">
        <v>33</v>
      </c>
      <c r="B16" s="12">
        <f>B15+10*LOG10(B4)</f>
        <v>53</v>
      </c>
      <c r="C16" s="12">
        <f>C15+10*LOG10(C4)</f>
        <v>53</v>
      </c>
      <c r="D16" s="12">
        <f>D15+10*LOG10(D4)</f>
        <v>53</v>
      </c>
      <c r="E16" s="12">
        <f>E15+10*LOG10(E4)</f>
        <v>53</v>
      </c>
      <c r="F16" s="12">
        <f>F15+10*LOG10(F4)</f>
        <v>53</v>
      </c>
      <c r="G16" s="12"/>
    </row>
    <row r="17" spans="1:7" ht="27.6">
      <c r="A17" s="7" t="s">
        <v>35</v>
      </c>
      <c r="B17" s="12">
        <f>B15+10*LOG10(B42/1000000)</f>
        <v>41.57332496431269</v>
      </c>
      <c r="C17" s="12">
        <f>C15+10*LOG10(C42/1000000)</f>
        <v>41.57332496431269</v>
      </c>
      <c r="D17" s="12">
        <f>D15+10*LOG10(D42/1000000)</f>
        <v>41.57332496431269</v>
      </c>
      <c r="E17" s="12">
        <f>E15+10*LOG10(E42/1000000)</f>
        <v>41.57332496431269</v>
      </c>
      <c r="F17" s="12">
        <f>F15+10*LOG10(F42/1000000)</f>
        <v>41.57332496431269</v>
      </c>
      <c r="G17" s="12"/>
    </row>
    <row r="18" spans="1:7" ht="41.4">
      <c r="A18" s="14" t="s">
        <v>37</v>
      </c>
      <c r="B18" s="12">
        <f>B19+10*LOG10(B12/B13)-B20</f>
        <v>10.121212547196624</v>
      </c>
      <c r="C18" s="12">
        <f>C19+10*LOG10(C12/C13)-C20</f>
        <v>10.121212547196624</v>
      </c>
      <c r="D18" s="12">
        <f>D19+10*LOG10(D12/D13)-D20</f>
        <v>10.121212547196624</v>
      </c>
      <c r="E18" s="12">
        <f>E19+10*LOG10(E12/E13)-E20</f>
        <v>12.771212547196624</v>
      </c>
      <c r="F18" s="12">
        <f>F19+10*LOG10(F12/F13)-F20</f>
        <v>12.771212547196624</v>
      </c>
      <c r="G18" s="12"/>
    </row>
    <row r="19" spans="1:7">
      <c r="A19" s="7" t="s">
        <v>39</v>
      </c>
      <c r="B19" s="12">
        <v>8</v>
      </c>
      <c r="C19" s="12">
        <v>8</v>
      </c>
      <c r="D19" s="12">
        <v>8</v>
      </c>
      <c r="E19" s="12">
        <v>8</v>
      </c>
      <c r="F19" s="12">
        <v>8</v>
      </c>
      <c r="G19" s="12"/>
    </row>
    <row r="20" spans="1:7" ht="41.4">
      <c r="A20" s="15" t="s">
        <v>41</v>
      </c>
      <c r="B20" s="82">
        <v>2.65</v>
      </c>
      <c r="C20" s="82">
        <v>2.65</v>
      </c>
      <c r="D20" s="82">
        <v>2.65</v>
      </c>
      <c r="E20" s="82">
        <v>0</v>
      </c>
      <c r="F20" s="82">
        <v>0</v>
      </c>
      <c r="G20" s="82"/>
    </row>
    <row r="21" spans="1:7" ht="61.5" customHeight="1">
      <c r="A21" s="27" t="s">
        <v>43</v>
      </c>
      <c r="B21" s="16">
        <f>10*LOG10(B13/B14)-8</f>
        <v>7.0514997831990609</v>
      </c>
      <c r="C21" s="16">
        <f t="shared" ref="C21:D21" si="0">10*LOG10(C13/C14)-8</f>
        <v>7.0514997831990609</v>
      </c>
      <c r="D21" s="16">
        <f t="shared" si="0"/>
        <v>7.0514997831990609</v>
      </c>
      <c r="E21" s="16">
        <v>6</v>
      </c>
      <c r="F21" s="16">
        <v>6</v>
      </c>
      <c r="G21" s="16"/>
    </row>
    <row r="22" spans="1:7">
      <c r="A22" s="7" t="s">
        <v>45</v>
      </c>
      <c r="B22" s="12">
        <v>0</v>
      </c>
      <c r="C22" s="12">
        <v>0</v>
      </c>
      <c r="D22" s="12">
        <v>0</v>
      </c>
      <c r="E22" s="12">
        <v>0</v>
      </c>
      <c r="F22" s="12">
        <v>0</v>
      </c>
      <c r="G22" s="12"/>
    </row>
    <row r="23" spans="1:7">
      <c r="A23" s="7" t="s">
        <v>47</v>
      </c>
      <c r="B23" s="12">
        <v>0</v>
      </c>
      <c r="C23" s="12">
        <v>0</v>
      </c>
      <c r="D23" s="12">
        <v>0</v>
      </c>
      <c r="E23" s="12">
        <v>0</v>
      </c>
      <c r="F23" s="12">
        <v>0</v>
      </c>
      <c r="G23" s="12"/>
    </row>
    <row r="24" spans="1:7" ht="27.6">
      <c r="A24" s="7" t="s">
        <v>48</v>
      </c>
      <c r="B24" s="12">
        <v>3</v>
      </c>
      <c r="C24" s="12">
        <v>3</v>
      </c>
      <c r="D24" s="12">
        <v>3</v>
      </c>
      <c r="E24" s="12">
        <v>3</v>
      </c>
      <c r="F24" s="12">
        <v>3</v>
      </c>
      <c r="G24" s="12"/>
    </row>
    <row r="25" spans="1:7">
      <c r="A25" s="7" t="s">
        <v>49</v>
      </c>
      <c r="B25" s="9" t="s">
        <v>16</v>
      </c>
      <c r="C25" s="9" t="s">
        <v>16</v>
      </c>
      <c r="D25" s="9" t="s">
        <v>16</v>
      </c>
      <c r="E25" s="9" t="s">
        <v>16</v>
      </c>
      <c r="F25" s="9" t="s">
        <v>16</v>
      </c>
      <c r="G25" s="9"/>
    </row>
    <row r="26" spans="1:7">
      <c r="A26" s="7" t="s">
        <v>51</v>
      </c>
      <c r="B26" s="12">
        <f>B17+B18+B21-B23-B24</f>
        <v>55.746037294708373</v>
      </c>
      <c r="C26" s="12">
        <f>C17+C18+C21-C23-C24</f>
        <v>55.746037294708373</v>
      </c>
      <c r="D26" s="12">
        <f>D17+D18+D21-D23-D24</f>
        <v>55.746037294708373</v>
      </c>
      <c r="E26" s="12">
        <f>E17+E18+E21-E23-E24</f>
        <v>57.344537511509316</v>
      </c>
      <c r="F26" s="12">
        <f>F17+F18+F21-F23-F24</f>
        <v>57.344537511509316</v>
      </c>
      <c r="G26" s="12"/>
    </row>
    <row r="27" spans="1:7">
      <c r="A27" s="4" t="s">
        <v>52</v>
      </c>
      <c r="B27" s="13"/>
      <c r="C27" s="13"/>
      <c r="D27" s="13"/>
      <c r="E27" s="13"/>
      <c r="F27" s="13"/>
      <c r="G27" s="13"/>
    </row>
    <row r="28" spans="1:7">
      <c r="A28" s="7" t="s">
        <v>53</v>
      </c>
      <c r="B28" s="12">
        <v>4</v>
      </c>
      <c r="C28" s="12">
        <v>2</v>
      </c>
      <c r="D28" s="12">
        <v>1</v>
      </c>
      <c r="E28" s="12">
        <v>4</v>
      </c>
      <c r="F28" s="12">
        <v>2</v>
      </c>
      <c r="G28" s="12"/>
    </row>
    <row r="29" spans="1:7">
      <c r="A29" s="7" t="s">
        <v>54</v>
      </c>
      <c r="B29" s="12">
        <v>4</v>
      </c>
      <c r="C29" s="12">
        <v>2</v>
      </c>
      <c r="D29" s="12">
        <v>1</v>
      </c>
      <c r="E29" s="12">
        <v>4</v>
      </c>
      <c r="F29" s="12">
        <v>2</v>
      </c>
      <c r="G29" s="12"/>
    </row>
    <row r="30" spans="1:7" ht="41.4">
      <c r="A30" s="7" t="s">
        <v>56</v>
      </c>
      <c r="B30" s="12">
        <f>B31+10*LOG10(B28/B29)-B32</f>
        <v>0</v>
      </c>
      <c r="C30" s="12">
        <f>C31+10*LOG10(C28/C29)-C32</f>
        <v>-3</v>
      </c>
      <c r="D30" s="12">
        <f>D31+10*LOG10(D28/D29)-D32</f>
        <v>-3</v>
      </c>
      <c r="E30" s="12">
        <f>E31+10*LOG10(E28/E29)-E32</f>
        <v>0</v>
      </c>
      <c r="F30" s="12">
        <f>F31+10*LOG10(F28/F29)-F32</f>
        <v>-3</v>
      </c>
      <c r="G30" s="12"/>
    </row>
    <row r="31" spans="1:7">
      <c r="A31" s="7" t="s">
        <v>57</v>
      </c>
      <c r="B31" s="12">
        <v>0</v>
      </c>
      <c r="C31" s="12">
        <v>-3</v>
      </c>
      <c r="D31" s="12">
        <v>-3</v>
      </c>
      <c r="E31" s="12">
        <v>0</v>
      </c>
      <c r="F31" s="12">
        <v>-3</v>
      </c>
      <c r="G31" s="12"/>
    </row>
    <row r="32" spans="1:7" ht="41.4">
      <c r="A32" s="14" t="s">
        <v>58</v>
      </c>
      <c r="B32" s="12">
        <v>0</v>
      </c>
      <c r="C32" s="12">
        <v>0</v>
      </c>
      <c r="D32" s="12">
        <v>0</v>
      </c>
      <c r="E32" s="12">
        <v>0</v>
      </c>
      <c r="F32" s="12">
        <v>0</v>
      </c>
      <c r="G32" s="12"/>
    </row>
    <row r="33" spans="1:7" ht="27.6">
      <c r="A33" s="20" t="s">
        <v>105</v>
      </c>
      <c r="B33" s="12">
        <v>0</v>
      </c>
      <c r="C33" s="12">
        <v>0</v>
      </c>
      <c r="D33" s="12">
        <v>0</v>
      </c>
      <c r="E33" s="12">
        <v>0</v>
      </c>
      <c r="F33" s="12">
        <v>0</v>
      </c>
      <c r="G33" s="12"/>
    </row>
    <row r="34" spans="1:7" ht="27.6">
      <c r="A34" s="7" t="s">
        <v>60</v>
      </c>
      <c r="B34" s="12">
        <v>1</v>
      </c>
      <c r="C34" s="12">
        <v>1</v>
      </c>
      <c r="D34" s="12">
        <v>1</v>
      </c>
      <c r="E34" s="12">
        <v>1</v>
      </c>
      <c r="F34" s="12">
        <v>1</v>
      </c>
      <c r="G34" s="12"/>
    </row>
    <row r="35" spans="1:7">
      <c r="A35" s="7" t="s">
        <v>61</v>
      </c>
      <c r="B35" s="8">
        <v>7</v>
      </c>
      <c r="C35" s="8">
        <v>7</v>
      </c>
      <c r="D35" s="8">
        <v>7</v>
      </c>
      <c r="E35" s="8">
        <v>7</v>
      </c>
      <c r="F35" s="8">
        <v>7</v>
      </c>
      <c r="G35" s="8"/>
    </row>
    <row r="36" spans="1:7">
      <c r="A36" s="7" t="s">
        <v>62</v>
      </c>
      <c r="B36" s="8">
        <v>-174</v>
      </c>
      <c r="C36" s="8">
        <v>-174</v>
      </c>
      <c r="D36" s="8">
        <v>-174</v>
      </c>
      <c r="E36" s="8">
        <v>-174</v>
      </c>
      <c r="F36" s="8">
        <v>-174</v>
      </c>
      <c r="G36" s="8"/>
    </row>
    <row r="37" spans="1:7">
      <c r="A37" s="14" t="s">
        <v>63</v>
      </c>
      <c r="B37" s="12" t="s">
        <v>16</v>
      </c>
      <c r="C37" s="12" t="s">
        <v>16</v>
      </c>
      <c r="D37" s="12" t="s">
        <v>16</v>
      </c>
      <c r="E37" s="12" t="s">
        <v>16</v>
      </c>
      <c r="F37" s="12" t="s">
        <v>16</v>
      </c>
      <c r="G37" s="12"/>
    </row>
    <row r="38" spans="1:7">
      <c r="A38" s="15" t="s">
        <v>65</v>
      </c>
      <c r="B38" s="82">
        <v>-169.3</v>
      </c>
      <c r="C38" s="82">
        <v>-169.3</v>
      </c>
      <c r="D38" s="82">
        <v>-169.3</v>
      </c>
      <c r="E38" s="82">
        <v>-169.3</v>
      </c>
      <c r="F38" s="82">
        <v>-169.3</v>
      </c>
      <c r="G38" s="82"/>
    </row>
    <row r="39" spans="1:7" ht="27.6">
      <c r="A39" s="7" t="s">
        <v>106</v>
      </c>
      <c r="B39" s="9" t="s">
        <v>16</v>
      </c>
      <c r="C39" s="9" t="s">
        <v>16</v>
      </c>
      <c r="D39" s="9" t="s">
        <v>16</v>
      </c>
      <c r="E39" s="9" t="s">
        <v>16</v>
      </c>
      <c r="F39" s="9" t="s">
        <v>16</v>
      </c>
      <c r="G39" s="9"/>
    </row>
    <row r="40" spans="1:7" ht="27.6">
      <c r="A40" s="7" t="s">
        <v>107</v>
      </c>
      <c r="B40" s="12">
        <f>10*LOG10(10^((B35+B36)/10)+10^(B38/10))</f>
        <v>-164.98918835931039</v>
      </c>
      <c r="C40" s="12">
        <f>10*LOG10(10^((C35+C36)/10)+10^(C38/10))</f>
        <v>-164.98918835931039</v>
      </c>
      <c r="D40" s="12">
        <f>10*LOG10(10^((D35+D36)/10)+10^(D38/10))</f>
        <v>-164.98918835931039</v>
      </c>
      <c r="E40" s="12">
        <f>10*LOG10(10^((E35+E36)/10)+10^(E38/10))</f>
        <v>-164.98918835931039</v>
      </c>
      <c r="F40" s="12">
        <f>10*LOG10(10^((F35+F36)/10)+10^(F38/10))</f>
        <v>-164.98918835931039</v>
      </c>
      <c r="G40" s="12"/>
    </row>
    <row r="41" spans="1:7">
      <c r="A41" s="20" t="s">
        <v>68</v>
      </c>
      <c r="B41" s="12" t="s">
        <v>16</v>
      </c>
      <c r="C41" s="12" t="s">
        <v>16</v>
      </c>
      <c r="D41" s="12" t="s">
        <v>16</v>
      </c>
      <c r="E41" s="12" t="s">
        <v>16</v>
      </c>
      <c r="F41" s="12" t="s">
        <v>16</v>
      </c>
      <c r="G41" s="12"/>
    </row>
    <row r="42" spans="1:7">
      <c r="A42" s="28" t="s">
        <v>70</v>
      </c>
      <c r="B42" s="16">
        <f>20*360*1000</f>
        <v>7200000</v>
      </c>
      <c r="C42" s="16">
        <f t="shared" ref="C42:D42" si="1">20*360*1000</f>
        <v>7200000</v>
      </c>
      <c r="D42" s="16">
        <f t="shared" si="1"/>
        <v>7200000</v>
      </c>
      <c r="E42" s="16">
        <f>20*360*1000</f>
        <v>7200000</v>
      </c>
      <c r="F42" s="16">
        <f t="shared" ref="F42" si="2">20*360*1000</f>
        <v>7200000</v>
      </c>
      <c r="G42" s="16"/>
    </row>
    <row r="43" spans="1:7">
      <c r="A43" s="7" t="s">
        <v>71</v>
      </c>
      <c r="B43" s="12" t="s">
        <v>16</v>
      </c>
      <c r="C43" s="12" t="s">
        <v>16</v>
      </c>
      <c r="D43" s="12" t="s">
        <v>16</v>
      </c>
      <c r="E43" s="12" t="s">
        <v>16</v>
      </c>
      <c r="F43" s="12" t="s">
        <v>16</v>
      </c>
      <c r="G43" s="12"/>
    </row>
    <row r="44" spans="1:7">
      <c r="A44" s="7" t="s">
        <v>72</v>
      </c>
      <c r="B44" s="12">
        <f>B40+10*LOG10(B42)</f>
        <v>-96.415863394997714</v>
      </c>
      <c r="C44" s="12">
        <f>C40+10*LOG10(C42)</f>
        <v>-96.415863394997714</v>
      </c>
      <c r="D44" s="12">
        <f>D40+10*LOG10(D42)</f>
        <v>-96.415863394997714</v>
      </c>
      <c r="E44" s="12">
        <f>E40+10*LOG10(E42)</f>
        <v>-96.415863394997714</v>
      </c>
      <c r="F44" s="12">
        <f>F40+10*LOG10(F42)</f>
        <v>-96.415863394997714</v>
      </c>
      <c r="G44" s="12"/>
    </row>
    <row r="45" spans="1:7">
      <c r="A45" s="20" t="s">
        <v>73</v>
      </c>
      <c r="B45" s="12" t="s">
        <v>16</v>
      </c>
      <c r="C45" s="12" t="s">
        <v>16</v>
      </c>
      <c r="D45" s="12" t="s">
        <v>16</v>
      </c>
      <c r="E45" s="12" t="s">
        <v>16</v>
      </c>
      <c r="F45" s="12" t="s">
        <v>16</v>
      </c>
      <c r="G45" s="12"/>
    </row>
    <row r="46" spans="1:7">
      <c r="A46" s="28" t="s">
        <v>75</v>
      </c>
      <c r="B46" s="16">
        <v>-11.6</v>
      </c>
      <c r="C46" s="16">
        <v>-9.1999999999999993</v>
      </c>
      <c r="D46" s="16">
        <v>-6.11</v>
      </c>
      <c r="E46" s="16">
        <v>-13.08</v>
      </c>
      <c r="F46" s="16">
        <v>-11.03</v>
      </c>
      <c r="G46" s="16"/>
    </row>
    <row r="47" spans="1:7">
      <c r="A47" s="7" t="s">
        <v>76</v>
      </c>
      <c r="B47" s="12">
        <v>2</v>
      </c>
      <c r="C47" s="12">
        <v>2</v>
      </c>
      <c r="D47" s="12">
        <v>2</v>
      </c>
      <c r="E47" s="12">
        <v>2</v>
      </c>
      <c r="F47" s="12">
        <v>2</v>
      </c>
      <c r="G47" s="12"/>
    </row>
    <row r="48" spans="1:7" ht="27.6">
      <c r="A48" s="7" t="s">
        <v>77</v>
      </c>
      <c r="B48" s="12" t="s">
        <v>16</v>
      </c>
      <c r="C48" s="12" t="s">
        <v>16</v>
      </c>
      <c r="D48" s="12" t="s">
        <v>16</v>
      </c>
      <c r="E48" s="12" t="s">
        <v>16</v>
      </c>
      <c r="F48" s="12" t="s">
        <v>16</v>
      </c>
      <c r="G48" s="12"/>
    </row>
    <row r="49" spans="1:7" ht="33.75" customHeight="1">
      <c r="A49" s="7" t="s">
        <v>79</v>
      </c>
      <c r="B49" s="8">
        <v>0</v>
      </c>
      <c r="C49" s="8">
        <v>0</v>
      </c>
      <c r="D49" s="8">
        <v>0</v>
      </c>
      <c r="E49" s="8">
        <v>0</v>
      </c>
      <c r="F49" s="8">
        <v>0</v>
      </c>
      <c r="G49" s="8"/>
    </row>
    <row r="50" spans="1:7" ht="27.6">
      <c r="A50" s="7" t="s">
        <v>80</v>
      </c>
      <c r="B50" s="9" t="s">
        <v>16</v>
      </c>
      <c r="C50" s="9" t="s">
        <v>16</v>
      </c>
      <c r="D50" s="9" t="s">
        <v>16</v>
      </c>
      <c r="E50" s="9" t="s">
        <v>16</v>
      </c>
      <c r="F50" s="9" t="s">
        <v>16</v>
      </c>
      <c r="G50" s="9"/>
    </row>
    <row r="51" spans="1:7" ht="27.6">
      <c r="A51" s="7" t="s">
        <v>82</v>
      </c>
      <c r="B51" s="12">
        <f>B44+B46+B47-B49</f>
        <v>-106.01586339499771</v>
      </c>
      <c r="C51" s="12">
        <f>C44+C46+C47-C49</f>
        <v>-103.61586339499772</v>
      </c>
      <c r="D51" s="12">
        <f>D44+D46+D47-D49</f>
        <v>-100.52586339499771</v>
      </c>
      <c r="E51" s="12">
        <f>E44+E46+E47-E49</f>
        <v>-107.49586339499771</v>
      </c>
      <c r="F51" s="12">
        <f>F44+F46+F47-F49</f>
        <v>-105.44586339499772</v>
      </c>
      <c r="G51" s="12"/>
    </row>
    <row r="52" spans="1:7" ht="27.6">
      <c r="A52" s="23" t="s">
        <v>83</v>
      </c>
      <c r="B52" s="24" t="s">
        <v>16</v>
      </c>
      <c r="C52" s="24" t="s">
        <v>16</v>
      </c>
      <c r="D52" s="24" t="s">
        <v>16</v>
      </c>
      <c r="E52" s="24" t="s">
        <v>16</v>
      </c>
      <c r="F52" s="24" t="s">
        <v>16</v>
      </c>
      <c r="G52" s="24"/>
    </row>
    <row r="53" spans="1:7" ht="27.6">
      <c r="A53" s="29" t="s">
        <v>85</v>
      </c>
      <c r="B53" s="22">
        <f>B26+B30+B33-B34-B51</f>
        <v>160.76190068970607</v>
      </c>
      <c r="C53" s="22">
        <f t="shared" ref="C53:D53" si="3">C26+C30+C33-C34-C51</f>
        <v>155.36190068970609</v>
      </c>
      <c r="D53" s="22">
        <f t="shared" si="3"/>
        <v>152.27190068970609</v>
      </c>
      <c r="E53" s="22">
        <f>E26+E30+E33-E34-E51</f>
        <v>163.84040090650703</v>
      </c>
      <c r="F53" s="22">
        <f t="shared" ref="F53" si="4">F26+F30+F33-F34-F51</f>
        <v>158.79040090650705</v>
      </c>
      <c r="G53" s="22"/>
    </row>
    <row r="54" spans="1:7">
      <c r="A54" s="4" t="s">
        <v>86</v>
      </c>
      <c r="B54" s="13"/>
      <c r="C54" s="13"/>
      <c r="D54" s="13"/>
      <c r="E54" s="13"/>
      <c r="F54" s="13"/>
      <c r="G54" s="13"/>
    </row>
    <row r="55" spans="1:7" ht="16.5" customHeight="1">
      <c r="A55" s="15" t="s">
        <v>87</v>
      </c>
      <c r="B55" s="82">
        <v>7</v>
      </c>
      <c r="C55" s="82">
        <v>7</v>
      </c>
      <c r="D55" s="82">
        <v>7</v>
      </c>
      <c r="E55" s="82">
        <v>7</v>
      </c>
      <c r="F55" s="82">
        <v>7</v>
      </c>
      <c r="G55" s="82"/>
    </row>
    <row r="56" spans="1:7" ht="27.6">
      <c r="A56" s="14" t="s">
        <v>89</v>
      </c>
      <c r="B56" s="25" t="s">
        <v>16</v>
      </c>
      <c r="C56" s="25" t="s">
        <v>16</v>
      </c>
      <c r="D56" s="25" t="s">
        <v>16</v>
      </c>
      <c r="E56" s="25" t="s">
        <v>16</v>
      </c>
      <c r="F56" s="25" t="s">
        <v>16</v>
      </c>
      <c r="G56" s="25"/>
    </row>
    <row r="57" spans="1:7" ht="27.6">
      <c r="A57" s="30" t="s">
        <v>90</v>
      </c>
      <c r="B57" s="82">
        <v>7.56</v>
      </c>
      <c r="C57" s="82">
        <v>7.56</v>
      </c>
      <c r="D57" s="82">
        <v>7.56</v>
      </c>
      <c r="E57" s="83">
        <v>7.56</v>
      </c>
      <c r="F57" s="83">
        <v>7.56</v>
      </c>
      <c r="G57" s="82"/>
    </row>
    <row r="58" spans="1:7">
      <c r="A58" s="15" t="s">
        <v>91</v>
      </c>
      <c r="B58" s="82">
        <v>0</v>
      </c>
      <c r="C58" s="82">
        <v>0</v>
      </c>
      <c r="D58" s="82">
        <v>0</v>
      </c>
      <c r="E58" s="82">
        <v>0</v>
      </c>
      <c r="F58" s="82">
        <v>0</v>
      </c>
      <c r="G58" s="82"/>
    </row>
    <row r="59" spans="1:7">
      <c r="A59" s="15" t="s">
        <v>92</v>
      </c>
      <c r="B59" s="82">
        <v>26.25</v>
      </c>
      <c r="C59" s="82">
        <v>26.25</v>
      </c>
      <c r="D59" s="82">
        <v>26.25</v>
      </c>
      <c r="E59" s="82">
        <v>26.25</v>
      </c>
      <c r="F59" s="82">
        <v>26.25</v>
      </c>
      <c r="G59" s="82"/>
    </row>
    <row r="60" spans="1:7">
      <c r="A60" s="15" t="s">
        <v>93</v>
      </c>
      <c r="B60" s="82">
        <v>0</v>
      </c>
      <c r="C60" s="82">
        <v>0</v>
      </c>
      <c r="D60" s="82">
        <v>0</v>
      </c>
      <c r="E60" s="82">
        <v>0</v>
      </c>
      <c r="F60" s="82">
        <v>0</v>
      </c>
      <c r="G60" s="82"/>
    </row>
    <row r="61" spans="1:7" ht="27.6">
      <c r="A61" s="31" t="s">
        <v>108</v>
      </c>
      <c r="B61" s="24" t="s">
        <v>16</v>
      </c>
      <c r="C61" s="24" t="s">
        <v>16</v>
      </c>
      <c r="D61" s="24" t="s">
        <v>16</v>
      </c>
      <c r="E61" s="24" t="s">
        <v>16</v>
      </c>
      <c r="F61" s="24" t="s">
        <v>16</v>
      </c>
      <c r="G61" s="24"/>
    </row>
    <row r="62" spans="1:7" ht="27.6">
      <c r="A62" s="29" t="s">
        <v>109</v>
      </c>
      <c r="B62" s="22">
        <f>B53-B57+B58-B59+B60</f>
        <v>126.95190068970606</v>
      </c>
      <c r="C62" s="22">
        <f t="shared" ref="C62:D62" si="5">C53-C57+C58-C59+C60</f>
        <v>121.55190068970609</v>
      </c>
      <c r="D62" s="22">
        <f t="shared" si="5"/>
        <v>118.46190068970608</v>
      </c>
      <c r="E62" s="22">
        <f>E53-E57+E58-E59+E60</f>
        <v>130.03040090650703</v>
      </c>
      <c r="F62" s="22">
        <f t="shared" ref="F62" si="6">F53-F57+F58-F59+F60</f>
        <v>124.98040090650704</v>
      </c>
      <c r="G62" s="22"/>
    </row>
    <row r="63" spans="1:7">
      <c r="C63" s="2"/>
      <c r="D63" s="2"/>
      <c r="E63" s="2"/>
      <c r="F63" s="2"/>
      <c r="G63" s="2"/>
    </row>
    <row r="64" spans="1:7">
      <c r="A64" s="31" t="s">
        <v>97</v>
      </c>
      <c r="B64" s="24" t="s">
        <v>16</v>
      </c>
      <c r="C64" s="24" t="s">
        <v>16</v>
      </c>
      <c r="D64" s="24" t="s">
        <v>16</v>
      </c>
      <c r="E64" s="24" t="s">
        <v>16</v>
      </c>
      <c r="F64" s="24" t="s">
        <v>16</v>
      </c>
      <c r="G64" s="24"/>
    </row>
    <row r="65" spans="1:7">
      <c r="A65" s="29" t="s">
        <v>98</v>
      </c>
      <c r="B65" s="22">
        <f>B17-B23-B51+B21+B33</f>
        <v>154.64068814250948</v>
      </c>
      <c r="C65" s="22">
        <f>C17-C23-C51+C21+C33</f>
        <v>152.24068814250947</v>
      </c>
      <c r="D65" s="22">
        <f>D17-D23-D51+D21+D33</f>
        <v>149.15068814250947</v>
      </c>
      <c r="E65" s="22">
        <f>E17-E23-E51+E21+E33</f>
        <v>155.0691883593104</v>
      </c>
      <c r="F65" s="22">
        <f>F17-F23-F51+F21+F33</f>
        <v>153.01918835931042</v>
      </c>
      <c r="G65" s="22"/>
    </row>
  </sheetData>
  <mergeCells count="2">
    <mergeCell ref="B1:D1"/>
    <mergeCell ref="E1:G1"/>
  </mergeCells>
  <phoneticPr fontId="14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5"/>
  <sheetViews>
    <sheetView tabSelected="1" workbookViewId="0">
      <pane xSplit="1" ySplit="1" topLeftCell="B56" activePane="bottomRight" state="frozen"/>
      <selection pane="topRight"/>
      <selection pane="bottomLeft"/>
      <selection pane="bottomRight" activeCell="F2" sqref="F1:G1048576"/>
    </sheetView>
  </sheetViews>
  <sheetFormatPr defaultColWidth="9" defaultRowHeight="15.6"/>
  <cols>
    <col min="1" max="1" width="62.09765625" style="1" customWidth="1"/>
    <col min="2" max="2" width="15.59765625" style="2" customWidth="1"/>
    <col min="3" max="3" width="15.59765625" style="1" customWidth="1"/>
    <col min="4" max="4" width="15.59765625" style="2" customWidth="1"/>
    <col min="5" max="5" width="15.59765625" style="1" customWidth="1"/>
    <col min="6" max="7" width="18" style="1" customWidth="1"/>
    <col min="8" max="16384" width="9" style="1"/>
  </cols>
  <sheetData>
    <row r="1" spans="1:7" ht="14.25" customHeight="1">
      <c r="A1" s="3"/>
      <c r="B1" s="90" t="s">
        <v>119</v>
      </c>
      <c r="C1" s="90"/>
      <c r="D1" s="90" t="s">
        <v>129</v>
      </c>
      <c r="E1" s="90"/>
      <c r="F1" s="90" t="s">
        <v>131</v>
      </c>
      <c r="G1" s="90"/>
    </row>
    <row r="2" spans="1:7" ht="29.25" customHeight="1">
      <c r="A2" s="4" t="s">
        <v>10</v>
      </c>
      <c r="B2" s="5" t="s">
        <v>102</v>
      </c>
      <c r="C2" s="6" t="s">
        <v>110</v>
      </c>
      <c r="D2" s="5" t="s">
        <v>102</v>
      </c>
      <c r="E2" s="6" t="s">
        <v>110</v>
      </c>
      <c r="F2" s="5" t="s">
        <v>102</v>
      </c>
      <c r="G2" s="6" t="s">
        <v>110</v>
      </c>
    </row>
    <row r="3" spans="1:7">
      <c r="A3" s="7" t="s">
        <v>11</v>
      </c>
      <c r="B3" s="8">
        <v>2.6</v>
      </c>
      <c r="C3" s="8">
        <v>2.6</v>
      </c>
      <c r="D3" s="8">
        <v>2.6</v>
      </c>
      <c r="E3" s="8">
        <v>2.6</v>
      </c>
      <c r="F3" s="8">
        <v>2.6</v>
      </c>
      <c r="G3" s="8">
        <v>2.6</v>
      </c>
    </row>
    <row r="4" spans="1:7">
      <c r="A4" s="7" t="s">
        <v>13</v>
      </c>
      <c r="B4" s="8">
        <v>100</v>
      </c>
      <c r="C4" s="8">
        <v>100</v>
      </c>
      <c r="D4" s="8">
        <v>100</v>
      </c>
      <c r="E4" s="8">
        <v>100</v>
      </c>
      <c r="F4" s="8">
        <v>100</v>
      </c>
      <c r="G4" s="8">
        <v>100</v>
      </c>
    </row>
    <row r="5" spans="1:7">
      <c r="A5" s="7" t="s">
        <v>15</v>
      </c>
      <c r="B5" s="9" t="s">
        <v>16</v>
      </c>
      <c r="C5" s="9" t="s">
        <v>16</v>
      </c>
      <c r="D5" s="9" t="s">
        <v>16</v>
      </c>
      <c r="E5" s="9" t="s">
        <v>16</v>
      </c>
      <c r="F5" s="9" t="s">
        <v>16</v>
      </c>
      <c r="G5" s="9" t="s">
        <v>16</v>
      </c>
    </row>
    <row r="6" spans="1:7">
      <c r="A6" s="7" t="s">
        <v>17</v>
      </c>
      <c r="B6" s="9" t="s">
        <v>16</v>
      </c>
      <c r="C6" s="9" t="s">
        <v>16</v>
      </c>
      <c r="D6" s="9" t="s">
        <v>16</v>
      </c>
      <c r="E6" s="9" t="s">
        <v>16</v>
      </c>
      <c r="F6" s="9" t="s">
        <v>16</v>
      </c>
      <c r="G6" s="9" t="s">
        <v>16</v>
      </c>
    </row>
    <row r="7" spans="1:7" ht="27.6">
      <c r="A7" s="10" t="s">
        <v>112</v>
      </c>
      <c r="B7" s="11">
        <v>0.01</v>
      </c>
      <c r="C7" s="11">
        <v>0.01</v>
      </c>
      <c r="D7" s="11">
        <v>0.01</v>
      </c>
      <c r="E7" s="11">
        <v>0.01</v>
      </c>
      <c r="F7" s="11">
        <v>0.01</v>
      </c>
      <c r="G7" s="11">
        <v>0.01</v>
      </c>
    </row>
    <row r="8" spans="1:7">
      <c r="A8" s="7" t="s">
        <v>20</v>
      </c>
      <c r="B8" s="9" t="s">
        <v>16</v>
      </c>
      <c r="C8" s="9" t="s">
        <v>16</v>
      </c>
      <c r="D8" s="9" t="s">
        <v>16</v>
      </c>
      <c r="E8" s="9" t="s">
        <v>16</v>
      </c>
      <c r="F8" s="9" t="s">
        <v>16</v>
      </c>
      <c r="G8" s="9" t="s">
        <v>16</v>
      </c>
    </row>
    <row r="9" spans="1:7" ht="27.6">
      <c r="A9" s="7" t="s">
        <v>21</v>
      </c>
      <c r="B9" s="12" t="s">
        <v>22</v>
      </c>
      <c r="C9" s="12" t="s">
        <v>22</v>
      </c>
      <c r="D9" s="8" t="s">
        <v>22</v>
      </c>
      <c r="E9" s="8" t="s">
        <v>22</v>
      </c>
      <c r="F9" s="12" t="s">
        <v>22</v>
      </c>
      <c r="G9" s="12" t="s">
        <v>22</v>
      </c>
    </row>
    <row r="10" spans="1:7">
      <c r="A10" s="7" t="s">
        <v>23</v>
      </c>
      <c r="B10" s="12">
        <v>3</v>
      </c>
      <c r="C10" s="12">
        <v>3</v>
      </c>
      <c r="D10" s="8">
        <v>3</v>
      </c>
      <c r="E10" s="8">
        <v>3</v>
      </c>
      <c r="F10" s="12">
        <v>3</v>
      </c>
      <c r="G10" s="12">
        <v>3</v>
      </c>
    </row>
    <row r="11" spans="1:7">
      <c r="A11" s="4" t="s">
        <v>24</v>
      </c>
      <c r="B11" s="13"/>
      <c r="C11" s="13"/>
      <c r="D11" s="13"/>
      <c r="E11" s="13"/>
      <c r="F11" s="13"/>
      <c r="G11" s="13"/>
    </row>
    <row r="12" spans="1:7" ht="15" customHeight="1">
      <c r="A12" s="7" t="s">
        <v>25</v>
      </c>
      <c r="B12" s="8">
        <v>1</v>
      </c>
      <c r="C12" s="8">
        <v>1</v>
      </c>
      <c r="D12" s="8">
        <v>1</v>
      </c>
      <c r="E12" s="8">
        <v>1</v>
      </c>
      <c r="F12" s="8">
        <v>1</v>
      </c>
      <c r="G12" s="8">
        <v>1</v>
      </c>
    </row>
    <row r="13" spans="1:7">
      <c r="A13" s="7" t="s">
        <v>27</v>
      </c>
      <c r="B13" s="12">
        <v>64</v>
      </c>
      <c r="C13" s="12">
        <v>64</v>
      </c>
      <c r="D13" s="8">
        <v>64</v>
      </c>
      <c r="E13" s="8">
        <v>64</v>
      </c>
      <c r="F13" s="12">
        <v>64</v>
      </c>
      <c r="G13" s="12">
        <v>64</v>
      </c>
    </row>
    <row r="14" spans="1:7">
      <c r="A14" s="14" t="s">
        <v>29</v>
      </c>
      <c r="B14" s="12">
        <v>1</v>
      </c>
      <c r="C14" s="12">
        <v>1</v>
      </c>
      <c r="D14" s="8">
        <v>1</v>
      </c>
      <c r="E14" s="8">
        <v>1</v>
      </c>
      <c r="F14" s="12">
        <v>1</v>
      </c>
      <c r="G14" s="12">
        <v>1</v>
      </c>
    </row>
    <row r="15" spans="1:7">
      <c r="A15" s="7" t="s">
        <v>31</v>
      </c>
      <c r="B15" s="12" t="s">
        <v>16</v>
      </c>
      <c r="C15" s="12" t="s">
        <v>16</v>
      </c>
      <c r="D15" s="8" t="s">
        <v>16</v>
      </c>
      <c r="E15" s="8" t="s">
        <v>16</v>
      </c>
      <c r="F15" s="12" t="s">
        <v>16</v>
      </c>
      <c r="G15" s="12" t="s">
        <v>16</v>
      </c>
    </row>
    <row r="16" spans="1:7">
      <c r="A16" s="7" t="s">
        <v>33</v>
      </c>
      <c r="B16" s="8">
        <v>23</v>
      </c>
      <c r="C16" s="8">
        <v>23</v>
      </c>
      <c r="D16" s="8">
        <v>23</v>
      </c>
      <c r="E16" s="8">
        <v>23</v>
      </c>
      <c r="F16" s="8">
        <v>23</v>
      </c>
      <c r="G16" s="8">
        <v>23</v>
      </c>
    </row>
    <row r="17" spans="1:7" ht="27.6">
      <c r="A17" s="7" t="s">
        <v>35</v>
      </c>
      <c r="B17" s="8">
        <v>23</v>
      </c>
      <c r="C17" s="8">
        <v>23</v>
      </c>
      <c r="D17" s="8">
        <v>23</v>
      </c>
      <c r="E17" s="8">
        <v>23</v>
      </c>
      <c r="F17" s="8">
        <v>23</v>
      </c>
      <c r="G17" s="8">
        <v>23</v>
      </c>
    </row>
    <row r="18" spans="1:7" ht="41.4">
      <c r="A18" s="14" t="s">
        <v>37</v>
      </c>
      <c r="B18" s="12">
        <f>B19+10*LOG10(B12/B14)-B20</f>
        <v>0</v>
      </c>
      <c r="C18" s="12">
        <f>C19+10*LOG10(C12/C14)-C20</f>
        <v>-3</v>
      </c>
      <c r="D18" s="8">
        <f>D19+10*LOG10(D12/D14)-D20</f>
        <v>0</v>
      </c>
      <c r="E18" s="8">
        <f>E19+10*LOG10(E12/E14)-E20</f>
        <v>-3</v>
      </c>
      <c r="F18" s="12">
        <f>F19+10*LOG10(F12/F14)-F20</f>
        <v>0</v>
      </c>
      <c r="G18" s="12">
        <f>G19+10*LOG10(G12/G14)-G20</f>
        <v>-3</v>
      </c>
    </row>
    <row r="19" spans="1:7">
      <c r="A19" s="7" t="s">
        <v>39</v>
      </c>
      <c r="B19" s="8">
        <v>0</v>
      </c>
      <c r="C19" s="8">
        <v>-3</v>
      </c>
      <c r="D19" s="8">
        <v>0</v>
      </c>
      <c r="E19" s="8">
        <v>-3</v>
      </c>
      <c r="F19" s="8">
        <v>0</v>
      </c>
      <c r="G19" s="8">
        <v>-3</v>
      </c>
    </row>
    <row r="20" spans="1:7" ht="41.4">
      <c r="A20" s="14" t="s">
        <v>41</v>
      </c>
      <c r="B20" s="12">
        <v>0</v>
      </c>
      <c r="C20" s="12">
        <v>0</v>
      </c>
      <c r="D20" s="8">
        <v>0</v>
      </c>
      <c r="E20" s="8">
        <v>0</v>
      </c>
      <c r="F20" s="12">
        <v>0</v>
      </c>
      <c r="G20" s="12">
        <v>0</v>
      </c>
    </row>
    <row r="21" spans="1:7" ht="61.5" customHeight="1">
      <c r="A21" s="14" t="s">
        <v>43</v>
      </c>
      <c r="B21" s="12">
        <v>0</v>
      </c>
      <c r="C21" s="12">
        <v>0</v>
      </c>
      <c r="D21" s="8">
        <v>0</v>
      </c>
      <c r="E21" s="8">
        <v>0</v>
      </c>
      <c r="F21" s="12">
        <v>0</v>
      </c>
      <c r="G21" s="12">
        <v>0</v>
      </c>
    </row>
    <row r="22" spans="1:7">
      <c r="A22" s="7" t="s">
        <v>45</v>
      </c>
      <c r="B22" s="8">
        <v>0</v>
      </c>
      <c r="C22" s="8">
        <v>0</v>
      </c>
      <c r="D22" s="8">
        <v>0</v>
      </c>
      <c r="E22" s="8">
        <v>0</v>
      </c>
      <c r="F22" s="8">
        <v>0</v>
      </c>
      <c r="G22" s="8">
        <v>0</v>
      </c>
    </row>
    <row r="23" spans="1:7">
      <c r="A23" s="7" t="s">
        <v>47</v>
      </c>
      <c r="B23" s="8">
        <v>0</v>
      </c>
      <c r="C23" s="8">
        <v>0</v>
      </c>
      <c r="D23" s="8">
        <v>0</v>
      </c>
      <c r="E23" s="8">
        <v>0</v>
      </c>
      <c r="F23" s="8">
        <v>0</v>
      </c>
      <c r="G23" s="8">
        <v>0</v>
      </c>
    </row>
    <row r="24" spans="1:7" ht="27.6">
      <c r="A24" s="7" t="s">
        <v>48</v>
      </c>
      <c r="B24" s="8">
        <v>1</v>
      </c>
      <c r="C24" s="8">
        <v>1</v>
      </c>
      <c r="D24" s="8">
        <v>1</v>
      </c>
      <c r="E24" s="8">
        <v>1</v>
      </c>
      <c r="F24" s="8">
        <v>1</v>
      </c>
      <c r="G24" s="8">
        <v>1</v>
      </c>
    </row>
    <row r="25" spans="1:7">
      <c r="A25" s="7" t="s">
        <v>49</v>
      </c>
      <c r="B25" s="8">
        <f>B17+B18+B21+B22-B24</f>
        <v>22</v>
      </c>
      <c r="C25" s="8">
        <f>C17+C18+C21+C22-C24</f>
        <v>19</v>
      </c>
      <c r="D25" s="8">
        <f>D17+D18+D21+D22-D24</f>
        <v>22</v>
      </c>
      <c r="E25" s="8">
        <f>E17+E18+E21+E22-E24</f>
        <v>19</v>
      </c>
      <c r="F25" s="8">
        <f>F17+F18+F21+F22-F24</f>
        <v>22</v>
      </c>
      <c r="G25" s="8">
        <f>G17+G18+G21+G22-G24</f>
        <v>19</v>
      </c>
    </row>
    <row r="26" spans="1:7">
      <c r="A26" s="7" t="s">
        <v>51</v>
      </c>
      <c r="B26" s="9" t="s">
        <v>16</v>
      </c>
      <c r="C26" s="9" t="s">
        <v>16</v>
      </c>
      <c r="D26" s="9" t="s">
        <v>16</v>
      </c>
      <c r="E26" s="9" t="s">
        <v>16</v>
      </c>
      <c r="F26" s="9" t="s">
        <v>16</v>
      </c>
      <c r="G26" s="9" t="s">
        <v>16</v>
      </c>
    </row>
    <row r="27" spans="1:7">
      <c r="A27" s="4" t="s">
        <v>52</v>
      </c>
      <c r="B27" s="13"/>
      <c r="C27" s="13"/>
      <c r="D27" s="13"/>
      <c r="E27" s="13"/>
      <c r="F27" s="13"/>
      <c r="G27" s="13"/>
    </row>
    <row r="28" spans="1:7">
      <c r="A28" s="7" t="s">
        <v>111</v>
      </c>
      <c r="B28" s="12">
        <v>192</v>
      </c>
      <c r="C28" s="12">
        <v>192</v>
      </c>
      <c r="D28" s="8">
        <v>192</v>
      </c>
      <c r="E28" s="8">
        <v>192</v>
      </c>
      <c r="F28" s="12">
        <v>192</v>
      </c>
      <c r="G28" s="12">
        <v>192</v>
      </c>
    </row>
    <row r="29" spans="1:7">
      <c r="A29" s="15" t="s">
        <v>54</v>
      </c>
      <c r="B29" s="82">
        <v>2</v>
      </c>
      <c r="C29" s="82">
        <v>2</v>
      </c>
      <c r="D29" s="82">
        <v>2</v>
      </c>
      <c r="E29" s="82">
        <v>2</v>
      </c>
      <c r="F29" s="82">
        <v>4</v>
      </c>
      <c r="G29" s="82">
        <v>4</v>
      </c>
    </row>
    <row r="30" spans="1:7" ht="41.4">
      <c r="A30" s="7" t="s">
        <v>56</v>
      </c>
      <c r="B30" s="12">
        <f>B31+10*LOG10(B28/B13)-B32</f>
        <v>12.771212547196624</v>
      </c>
      <c r="C30" s="12">
        <f>C31+10*LOG10(C28/C13)-C32</f>
        <v>12.771212547196624</v>
      </c>
      <c r="D30" s="8">
        <f>D31+10*LOG10(D28/D13)-D32</f>
        <v>12.771212547196624</v>
      </c>
      <c r="E30" s="8">
        <f>E31+10*LOG10(E28/E13)-E32</f>
        <v>12.771212547196624</v>
      </c>
      <c r="F30" s="12">
        <f>F31+10*LOG10(F28/F13)-F32</f>
        <v>12.771212547196624</v>
      </c>
      <c r="G30" s="12">
        <f>G31+10*LOG10(G28/G13)-G32</f>
        <v>12.771212547196624</v>
      </c>
    </row>
    <row r="31" spans="1:7">
      <c r="A31" s="7" t="s">
        <v>57</v>
      </c>
      <c r="B31" s="8">
        <v>8</v>
      </c>
      <c r="C31" s="8">
        <v>8</v>
      </c>
      <c r="D31" s="8">
        <v>8</v>
      </c>
      <c r="E31" s="8">
        <v>8</v>
      </c>
      <c r="F31" s="8">
        <v>8</v>
      </c>
      <c r="G31" s="8">
        <v>8</v>
      </c>
    </row>
    <row r="32" spans="1:7" ht="41.4">
      <c r="A32" s="15" t="s">
        <v>58</v>
      </c>
      <c r="B32" s="82">
        <v>0</v>
      </c>
      <c r="C32" s="82">
        <v>0</v>
      </c>
      <c r="D32" s="82">
        <v>0</v>
      </c>
      <c r="E32" s="82">
        <v>0</v>
      </c>
      <c r="F32" s="82">
        <v>0</v>
      </c>
      <c r="G32" s="82">
        <v>0</v>
      </c>
    </row>
    <row r="33" spans="1:7" ht="27.6">
      <c r="A33" s="17" t="s">
        <v>105</v>
      </c>
      <c r="B33" s="16">
        <f>10*LOG10(B13/B29)</f>
        <v>15.051499783199061</v>
      </c>
      <c r="C33" s="16">
        <f>10*LOG10(C13/C29)</f>
        <v>15.051499783199061</v>
      </c>
      <c r="D33" s="16">
        <v>15.05</v>
      </c>
      <c r="E33" s="16">
        <v>15.05</v>
      </c>
      <c r="F33" s="16">
        <v>12</v>
      </c>
      <c r="G33" s="16">
        <v>12</v>
      </c>
    </row>
    <row r="34" spans="1:7" ht="27.6">
      <c r="A34" s="7" t="s">
        <v>60</v>
      </c>
      <c r="B34" s="8">
        <v>3</v>
      </c>
      <c r="C34" s="8">
        <v>3</v>
      </c>
      <c r="D34" s="8">
        <v>3</v>
      </c>
      <c r="E34" s="8">
        <v>3</v>
      </c>
      <c r="F34" s="8">
        <v>3</v>
      </c>
      <c r="G34" s="8">
        <v>3</v>
      </c>
    </row>
    <row r="35" spans="1:7">
      <c r="A35" s="7" t="s">
        <v>61</v>
      </c>
      <c r="B35" s="8">
        <v>5</v>
      </c>
      <c r="C35" s="8">
        <v>5</v>
      </c>
      <c r="D35" s="8">
        <v>5</v>
      </c>
      <c r="E35" s="8">
        <v>5</v>
      </c>
      <c r="F35" s="8">
        <v>5</v>
      </c>
      <c r="G35" s="8">
        <v>5</v>
      </c>
    </row>
    <row r="36" spans="1:7">
      <c r="A36" s="7" t="s">
        <v>62</v>
      </c>
      <c r="B36" s="8">
        <v>-174</v>
      </c>
      <c r="C36" s="8">
        <v>-174</v>
      </c>
      <c r="D36" s="8">
        <v>-174</v>
      </c>
      <c r="E36" s="8">
        <v>-174</v>
      </c>
      <c r="F36" s="8">
        <v>-174</v>
      </c>
      <c r="G36" s="8">
        <v>-174</v>
      </c>
    </row>
    <row r="37" spans="1:7">
      <c r="A37" s="15" t="s">
        <v>63</v>
      </c>
      <c r="B37" s="82">
        <v>-161.69999999999999</v>
      </c>
      <c r="C37" s="82">
        <v>-161.69999999999999</v>
      </c>
      <c r="D37" s="82">
        <v>-165.7</v>
      </c>
      <c r="E37" s="82">
        <v>-165.7</v>
      </c>
      <c r="F37" s="82">
        <v>-161.69999999999999</v>
      </c>
      <c r="G37" s="82">
        <v>-161.69999999999999</v>
      </c>
    </row>
    <row r="38" spans="1:7">
      <c r="A38" s="14" t="s">
        <v>65</v>
      </c>
      <c r="B38" s="12" t="s">
        <v>16</v>
      </c>
      <c r="C38" s="12" t="s">
        <v>16</v>
      </c>
      <c r="D38" s="8" t="s">
        <v>16</v>
      </c>
      <c r="E38" s="8" t="s">
        <v>16</v>
      </c>
      <c r="F38" s="12" t="s">
        <v>16</v>
      </c>
      <c r="G38" s="12" t="s">
        <v>16</v>
      </c>
    </row>
    <row r="39" spans="1:7" ht="27.6">
      <c r="A39" s="7" t="s">
        <v>66</v>
      </c>
      <c r="B39" s="12">
        <f>10*LOG10(10^((B35+B36)/10)+10^(B37/10))</f>
        <v>-160.9583889004532</v>
      </c>
      <c r="C39" s="12">
        <f>10*LOG10(10^((C35+C36)/10)+10^(C37/10))</f>
        <v>-160.9583889004532</v>
      </c>
      <c r="D39" s="8">
        <f>10*LOG10(10^((D35+D36)/10)+10^(D37/10))</f>
        <v>-164.03352307536667</v>
      </c>
      <c r="E39" s="8">
        <f>10*LOG10(10^((E35+E36)/10)+10^(E37/10))</f>
        <v>-164.03352307536667</v>
      </c>
      <c r="F39" s="12">
        <f>10*LOG10(10^((F35+F36)/10)+10^(F37/10))</f>
        <v>-160.9583889004532</v>
      </c>
      <c r="G39" s="12">
        <f>10*LOG10(10^((G35+G36)/10)+10^(G37/10))</f>
        <v>-160.9583889004532</v>
      </c>
    </row>
    <row r="40" spans="1:7" ht="27.6">
      <c r="A40" s="7" t="s">
        <v>107</v>
      </c>
      <c r="B40" s="9" t="s">
        <v>16</v>
      </c>
      <c r="C40" s="9" t="s">
        <v>16</v>
      </c>
      <c r="D40" s="9" t="s">
        <v>16</v>
      </c>
      <c r="E40" s="9" t="s">
        <v>16</v>
      </c>
      <c r="F40" s="9" t="s">
        <v>16</v>
      </c>
      <c r="G40" s="9" t="s">
        <v>16</v>
      </c>
    </row>
    <row r="41" spans="1:7">
      <c r="A41" s="19" t="s">
        <v>68</v>
      </c>
      <c r="B41" s="82">
        <f>12*360*1000</f>
        <v>4320000</v>
      </c>
      <c r="C41" s="82">
        <f>12*360*1000</f>
        <v>4320000</v>
      </c>
      <c r="D41" s="82">
        <f>2*12*30*1000</f>
        <v>720000</v>
      </c>
      <c r="E41" s="82">
        <f>2*12*30*1000</f>
        <v>720000</v>
      </c>
      <c r="F41" s="82">
        <f>12*12*15*1000</f>
        <v>2160000</v>
      </c>
      <c r="G41" s="82">
        <f>12*12*15*1000</f>
        <v>2160000</v>
      </c>
    </row>
    <row r="42" spans="1:7">
      <c r="A42" s="20" t="s">
        <v>70</v>
      </c>
      <c r="B42" s="12" t="s">
        <v>16</v>
      </c>
      <c r="C42" s="12" t="s">
        <v>16</v>
      </c>
      <c r="D42" s="8" t="s">
        <v>16</v>
      </c>
      <c r="E42" s="8" t="s">
        <v>16</v>
      </c>
      <c r="F42" s="12" t="s">
        <v>16</v>
      </c>
      <c r="G42" s="12" t="s">
        <v>16</v>
      </c>
    </row>
    <row r="43" spans="1:7">
      <c r="A43" s="7" t="s">
        <v>71</v>
      </c>
      <c r="B43" s="12">
        <f>B39+10*LOG10(B41)</f>
        <v>-94.603551432304087</v>
      </c>
      <c r="C43" s="12">
        <f>C39+10*LOG10(C41)</f>
        <v>-94.603551432304087</v>
      </c>
      <c r="D43" s="8">
        <f>D39+10*LOG10(D41)</f>
        <v>-105.46019811105398</v>
      </c>
      <c r="E43" s="8">
        <f>E39+10*LOG10(E41)</f>
        <v>-105.46019811105398</v>
      </c>
      <c r="F43" s="12">
        <f>F39+10*LOG10(F41)</f>
        <v>-97.613851388943885</v>
      </c>
      <c r="G43" s="12">
        <f>G39+10*LOG10(G41)</f>
        <v>-97.613851388943885</v>
      </c>
    </row>
    <row r="44" spans="1:7">
      <c r="A44" s="7" t="s">
        <v>72</v>
      </c>
      <c r="B44" s="9" t="s">
        <v>16</v>
      </c>
      <c r="C44" s="9" t="s">
        <v>16</v>
      </c>
      <c r="D44" s="9" t="s">
        <v>16</v>
      </c>
      <c r="E44" s="9" t="s">
        <v>16</v>
      </c>
      <c r="F44" s="9" t="s">
        <v>16</v>
      </c>
      <c r="G44" s="9" t="s">
        <v>16</v>
      </c>
    </row>
    <row r="45" spans="1:7">
      <c r="A45" s="17" t="s">
        <v>73</v>
      </c>
      <c r="B45" s="16">
        <v>-10.25</v>
      </c>
      <c r="C45" s="16">
        <v>-10.25</v>
      </c>
      <c r="D45" s="16">
        <v>0</v>
      </c>
      <c r="E45" s="16">
        <v>0</v>
      </c>
      <c r="F45" s="16">
        <v>-19.239999999999998</v>
      </c>
      <c r="G45" s="16">
        <v>-19.239999999999998</v>
      </c>
    </row>
    <row r="46" spans="1:7">
      <c r="A46" s="20" t="s">
        <v>75</v>
      </c>
      <c r="B46" s="12" t="s">
        <v>16</v>
      </c>
      <c r="C46" s="12" t="s">
        <v>16</v>
      </c>
      <c r="D46" s="8" t="s">
        <v>16</v>
      </c>
      <c r="E46" s="8" t="s">
        <v>16</v>
      </c>
      <c r="F46" s="12" t="s">
        <v>16</v>
      </c>
      <c r="G46" s="12" t="s">
        <v>16</v>
      </c>
    </row>
    <row r="47" spans="1:7">
      <c r="A47" s="7" t="s">
        <v>76</v>
      </c>
      <c r="B47" s="8">
        <v>2</v>
      </c>
      <c r="C47" s="8">
        <v>2</v>
      </c>
      <c r="D47" s="8">
        <v>2</v>
      </c>
      <c r="E47" s="8">
        <v>2</v>
      </c>
      <c r="F47" s="8">
        <v>2</v>
      </c>
      <c r="G47" s="8">
        <v>2</v>
      </c>
    </row>
    <row r="48" spans="1:7" ht="27.6">
      <c r="A48" s="7" t="s">
        <v>77</v>
      </c>
      <c r="B48" s="8">
        <v>0</v>
      </c>
      <c r="C48" s="8">
        <v>0</v>
      </c>
      <c r="D48" s="8">
        <v>0</v>
      </c>
      <c r="E48" s="8">
        <v>0</v>
      </c>
      <c r="F48" s="8">
        <v>0</v>
      </c>
      <c r="G48" s="8">
        <v>0</v>
      </c>
    </row>
    <row r="49" spans="1:7" ht="33.75" customHeight="1">
      <c r="A49" s="7" t="s">
        <v>79</v>
      </c>
      <c r="B49" s="9" t="s">
        <v>16</v>
      </c>
      <c r="C49" s="9" t="s">
        <v>16</v>
      </c>
      <c r="D49" s="9" t="s">
        <v>16</v>
      </c>
      <c r="E49" s="9" t="s">
        <v>16</v>
      </c>
      <c r="F49" s="9" t="s">
        <v>16</v>
      </c>
      <c r="G49" s="9" t="s">
        <v>16</v>
      </c>
    </row>
    <row r="50" spans="1:7" ht="27.6">
      <c r="A50" s="7" t="s">
        <v>80</v>
      </c>
      <c r="B50" s="12">
        <f>B43+B45+B47-B48</f>
        <v>-102.85355143230409</v>
      </c>
      <c r="C50" s="12">
        <f>C43+C45+C47-C48</f>
        <v>-102.85355143230409</v>
      </c>
      <c r="D50" s="8">
        <f>D43+D45+D47-D48</f>
        <v>-103.46019811105398</v>
      </c>
      <c r="E50" s="8">
        <f>E43+E45+E47-E48</f>
        <v>-103.46019811105398</v>
      </c>
      <c r="F50" s="12">
        <f>F43+F45+F47-F48</f>
        <v>-114.85385138894388</v>
      </c>
      <c r="G50" s="12">
        <f>G43+G45+G47-G48</f>
        <v>-114.85385138894388</v>
      </c>
    </row>
    <row r="51" spans="1:7" ht="27.6">
      <c r="A51" s="7" t="s">
        <v>82</v>
      </c>
      <c r="B51" s="12" t="s">
        <v>16</v>
      </c>
      <c r="C51" s="12" t="s">
        <v>16</v>
      </c>
      <c r="D51" s="8" t="s">
        <v>16</v>
      </c>
      <c r="E51" s="8" t="s">
        <v>16</v>
      </c>
      <c r="F51" s="12" t="s">
        <v>16</v>
      </c>
      <c r="G51" s="12" t="s">
        <v>16</v>
      </c>
    </row>
    <row r="52" spans="1:7" ht="27.6">
      <c r="A52" s="21" t="s">
        <v>83</v>
      </c>
      <c r="B52" s="22">
        <f>B25+B30+B33-B34-B50</f>
        <v>149.67626376269976</v>
      </c>
      <c r="C52" s="22">
        <f>C25+C30+C33-C34-C50</f>
        <v>146.67626376269976</v>
      </c>
      <c r="D52" s="22">
        <f>D25+D30+D33-D34-D50</f>
        <v>150.28141065825059</v>
      </c>
      <c r="E52" s="22">
        <f>E25+E30+E33-E34-E50</f>
        <v>147.28141065825059</v>
      </c>
      <c r="F52" s="22">
        <f>F25+F30+F33-F34-F50</f>
        <v>158.62506393614052</v>
      </c>
      <c r="G52" s="22">
        <f>G25+G30+G33-G34-G50</f>
        <v>155.62506393614052</v>
      </c>
    </row>
    <row r="53" spans="1:7" ht="27.6">
      <c r="A53" s="23" t="s">
        <v>85</v>
      </c>
      <c r="B53" s="24" t="s">
        <v>16</v>
      </c>
      <c r="C53" s="24" t="s">
        <v>16</v>
      </c>
      <c r="D53" s="85" t="s">
        <v>16</v>
      </c>
      <c r="E53" s="85" t="s">
        <v>16</v>
      </c>
      <c r="F53" s="24" t="s">
        <v>16</v>
      </c>
      <c r="G53" s="24" t="s">
        <v>16</v>
      </c>
    </row>
    <row r="54" spans="1:7">
      <c r="A54" s="4" t="s">
        <v>86</v>
      </c>
      <c r="B54" s="13"/>
      <c r="C54" s="13"/>
      <c r="D54" s="13"/>
      <c r="E54" s="13"/>
      <c r="F54" s="13"/>
      <c r="G54" s="13"/>
    </row>
    <row r="55" spans="1:7" ht="16.5" customHeight="1">
      <c r="A55" s="15" t="s">
        <v>87</v>
      </c>
      <c r="B55" s="82">
        <v>7</v>
      </c>
      <c r="C55" s="82">
        <v>7</v>
      </c>
      <c r="D55" s="82">
        <v>7</v>
      </c>
      <c r="E55" s="82">
        <v>7</v>
      </c>
      <c r="F55" s="82">
        <v>7</v>
      </c>
      <c r="G55" s="82">
        <v>7</v>
      </c>
    </row>
    <row r="56" spans="1:7" ht="27.6">
      <c r="A56" s="15" t="s">
        <v>89</v>
      </c>
      <c r="B56" s="82">
        <v>7.56</v>
      </c>
      <c r="C56" s="82">
        <v>7.56</v>
      </c>
      <c r="D56" s="82">
        <v>4.88</v>
      </c>
      <c r="E56" s="82">
        <v>4.88</v>
      </c>
      <c r="F56" s="82">
        <v>7.56</v>
      </c>
      <c r="G56" s="82">
        <v>7.56</v>
      </c>
    </row>
    <row r="57" spans="1:7" ht="27.6">
      <c r="A57" s="14" t="s">
        <v>90</v>
      </c>
      <c r="B57" s="25" t="s">
        <v>16</v>
      </c>
      <c r="C57" s="25" t="s">
        <v>16</v>
      </c>
      <c r="D57" s="9" t="s">
        <v>16</v>
      </c>
      <c r="E57" s="9" t="s">
        <v>16</v>
      </c>
      <c r="F57" s="25" t="s">
        <v>16</v>
      </c>
      <c r="G57" s="25" t="s">
        <v>16</v>
      </c>
    </row>
    <row r="58" spans="1:7">
      <c r="A58" s="15" t="s">
        <v>91</v>
      </c>
      <c r="B58" s="82">
        <v>0</v>
      </c>
      <c r="C58" s="82">
        <v>0</v>
      </c>
      <c r="D58" s="82">
        <v>0</v>
      </c>
      <c r="E58" s="82">
        <v>0</v>
      </c>
      <c r="F58" s="82">
        <v>0</v>
      </c>
      <c r="G58" s="82">
        <v>0</v>
      </c>
    </row>
    <row r="59" spans="1:7">
      <c r="A59" s="15" t="s">
        <v>92</v>
      </c>
      <c r="B59" s="82">
        <v>26.25</v>
      </c>
      <c r="C59" s="82">
        <v>26.25</v>
      </c>
      <c r="D59" s="82">
        <v>26.25</v>
      </c>
      <c r="E59" s="82">
        <v>26.25</v>
      </c>
      <c r="F59" s="82">
        <v>26.25</v>
      </c>
      <c r="G59" s="82">
        <v>26.25</v>
      </c>
    </row>
    <row r="60" spans="1:7">
      <c r="A60" s="15" t="s">
        <v>93</v>
      </c>
      <c r="B60" s="82">
        <v>0</v>
      </c>
      <c r="C60" s="82">
        <v>0</v>
      </c>
      <c r="D60" s="82">
        <v>0</v>
      </c>
      <c r="E60" s="82">
        <v>0</v>
      </c>
      <c r="F60" s="82">
        <v>0</v>
      </c>
      <c r="G60" s="82">
        <v>0</v>
      </c>
    </row>
    <row r="61" spans="1:7" ht="27.6">
      <c r="A61" s="21" t="s">
        <v>108</v>
      </c>
      <c r="B61" s="22">
        <f>B52-B56+B58-B59+B60</f>
        <v>115.86626376269976</v>
      </c>
      <c r="C61" s="22">
        <f>C52-C56+C58-C59+C60</f>
        <v>112.86626376269976</v>
      </c>
      <c r="D61" s="22">
        <f>D52-D56+D58-D59+D60</f>
        <v>119.1514106582506</v>
      </c>
      <c r="E61" s="22">
        <f>E52-E56+E58-E59+E60</f>
        <v>116.1514106582506</v>
      </c>
      <c r="F61" s="22">
        <f>F52-F56+F58-F59+F60</f>
        <v>124.81506393614052</v>
      </c>
      <c r="G61" s="22">
        <f>G52-G56+G58-G59+G60</f>
        <v>121.81506393614052</v>
      </c>
    </row>
    <row r="62" spans="1:7" ht="27.6">
      <c r="A62" s="23" t="s">
        <v>109</v>
      </c>
      <c r="B62" s="24" t="s">
        <v>16</v>
      </c>
      <c r="C62" s="24" t="s">
        <v>16</v>
      </c>
      <c r="D62" s="85" t="s">
        <v>16</v>
      </c>
      <c r="E62" s="85" t="s">
        <v>16</v>
      </c>
      <c r="F62" s="24" t="s">
        <v>16</v>
      </c>
      <c r="G62" s="24" t="s">
        <v>16</v>
      </c>
    </row>
    <row r="63" spans="1:7">
      <c r="C63" s="2"/>
      <c r="E63" s="2"/>
      <c r="F63" s="2"/>
      <c r="G63" s="2"/>
    </row>
    <row r="64" spans="1:7">
      <c r="A64" s="21" t="s">
        <v>97</v>
      </c>
      <c r="B64" s="22">
        <f>B17+B22-B50+B21+B33</f>
        <v>140.90505121550314</v>
      </c>
      <c r="C64" s="22">
        <f>C17+C22-C50+C21+C33</f>
        <v>140.90505121550314</v>
      </c>
      <c r="D64" s="22">
        <f>D17+D22-D50+D21+D33</f>
        <v>141.510198111054</v>
      </c>
      <c r="E64" s="22">
        <f>E17+E22-E50+E21+E33</f>
        <v>141.510198111054</v>
      </c>
      <c r="F64" s="22">
        <f>F17+F22-F50+F21+F33</f>
        <v>149.85385138894389</v>
      </c>
      <c r="G64" s="22">
        <f>G17+G22-G50+G21+G33</f>
        <v>149.85385138894389</v>
      </c>
    </row>
    <row r="65" spans="1:7">
      <c r="A65" s="23" t="s">
        <v>98</v>
      </c>
      <c r="B65" s="24" t="s">
        <v>16</v>
      </c>
      <c r="C65" s="24" t="s">
        <v>16</v>
      </c>
      <c r="D65" s="85" t="s">
        <v>16</v>
      </c>
      <c r="E65" s="85" t="s">
        <v>16</v>
      </c>
      <c r="F65" s="24" t="s">
        <v>16</v>
      </c>
      <c r="G65" s="24" t="s">
        <v>16</v>
      </c>
    </row>
  </sheetData>
  <mergeCells count="3">
    <mergeCell ref="B1:C1"/>
    <mergeCell ref="D1:E1"/>
    <mergeCell ref="F1:G1"/>
  </mergeCells>
  <phoneticPr fontId="14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zoomScale="55" zoomScaleNormal="55" workbookViewId="0">
      <pane xSplit="1" ySplit="6" topLeftCell="B7" activePane="bottomRight" state="frozen"/>
      <selection pane="topRight"/>
      <selection pane="bottomLeft"/>
      <selection pane="bottomRight" activeCell="B7" sqref="B7"/>
    </sheetView>
  </sheetViews>
  <sheetFormatPr defaultColWidth="9" defaultRowHeight="15.6"/>
  <cols>
    <col min="1" max="1" width="62.09765625" style="37" customWidth="1"/>
    <col min="2" max="4" width="15.59765625" style="2" customWidth="1"/>
    <col min="5" max="5" width="15.59765625" style="35" customWidth="1"/>
    <col min="6" max="6" width="39.59765625" style="38" customWidth="1"/>
    <col min="7" max="7" width="20.19921875" style="1" customWidth="1"/>
    <col min="8" max="16384" width="9" style="1"/>
  </cols>
  <sheetData>
    <row r="1" spans="1:6">
      <c r="A1" s="39" t="s">
        <v>0</v>
      </c>
    </row>
    <row r="2" spans="1:6" ht="27.6">
      <c r="A2" s="40" t="s">
        <v>1</v>
      </c>
    </row>
    <row r="3" spans="1:6">
      <c r="A3" s="29" t="s">
        <v>2</v>
      </c>
    </row>
    <row r="5" spans="1:6" ht="28.35" customHeight="1">
      <c r="A5" s="41" t="s">
        <v>3</v>
      </c>
      <c r="B5" s="86" t="s">
        <v>4</v>
      </c>
      <c r="C5" s="86"/>
      <c r="D5" s="86"/>
      <c r="E5" s="86"/>
      <c r="F5" s="86"/>
    </row>
    <row r="6" spans="1:6">
      <c r="A6" s="41"/>
      <c r="B6" s="42" t="s">
        <v>5</v>
      </c>
      <c r="C6" s="42" t="s">
        <v>6</v>
      </c>
      <c r="D6" s="42" t="s">
        <v>7</v>
      </c>
      <c r="E6" s="42" t="s">
        <v>8</v>
      </c>
      <c r="F6" s="3" t="s">
        <v>9</v>
      </c>
    </row>
    <row r="7" spans="1:6" ht="15" customHeight="1">
      <c r="A7" s="43" t="s">
        <v>10</v>
      </c>
      <c r="B7" s="13"/>
      <c r="C7" s="13"/>
      <c r="D7" s="13"/>
      <c r="E7" s="13"/>
      <c r="F7" s="44"/>
    </row>
    <row r="8" spans="1:6">
      <c r="A8" s="7" t="s">
        <v>11</v>
      </c>
      <c r="B8" s="45">
        <v>2.6</v>
      </c>
      <c r="C8" s="45">
        <v>2.6</v>
      </c>
      <c r="D8" s="45">
        <v>2.6</v>
      </c>
      <c r="E8" s="45">
        <v>2.6</v>
      </c>
      <c r="F8" s="44" t="s">
        <v>12</v>
      </c>
    </row>
    <row r="9" spans="1:6">
      <c r="A9" s="7" t="s">
        <v>13</v>
      </c>
      <c r="B9" s="45">
        <v>100</v>
      </c>
      <c r="C9" s="45">
        <v>100</v>
      </c>
      <c r="D9" s="45">
        <v>100</v>
      </c>
      <c r="E9" s="45">
        <v>100</v>
      </c>
      <c r="F9" s="44" t="s">
        <v>14</v>
      </c>
    </row>
    <row r="10" spans="1:6">
      <c r="A10" s="7" t="s">
        <v>15</v>
      </c>
      <c r="B10" s="46" t="s">
        <v>16</v>
      </c>
      <c r="C10" s="46" t="s">
        <v>16</v>
      </c>
      <c r="D10" s="46" t="s">
        <v>16</v>
      </c>
      <c r="E10" s="46" t="s">
        <v>16</v>
      </c>
      <c r="F10" s="44"/>
    </row>
    <row r="11" spans="1:6" ht="27.6">
      <c r="A11" s="7" t="s">
        <v>17</v>
      </c>
      <c r="B11" s="46" t="s">
        <v>16</v>
      </c>
      <c r="C11" s="47">
        <v>2000000</v>
      </c>
      <c r="D11" s="46" t="s">
        <v>16</v>
      </c>
      <c r="E11" s="45">
        <v>1000000</v>
      </c>
      <c r="F11" s="48" t="s">
        <v>99</v>
      </c>
    </row>
    <row r="12" spans="1:6">
      <c r="A12" s="7" t="s">
        <v>19</v>
      </c>
      <c r="B12" s="49">
        <v>0.01</v>
      </c>
      <c r="C12" s="46" t="s">
        <v>16</v>
      </c>
      <c r="D12" s="50">
        <v>0.01</v>
      </c>
      <c r="E12" s="46" t="s">
        <v>16</v>
      </c>
      <c r="F12" s="44" t="s">
        <v>14</v>
      </c>
    </row>
    <row r="13" spans="1:6">
      <c r="A13" s="7" t="s">
        <v>20</v>
      </c>
      <c r="B13" s="46" t="s">
        <v>16</v>
      </c>
      <c r="C13" s="49">
        <v>0.1</v>
      </c>
      <c r="D13" s="46" t="s">
        <v>16</v>
      </c>
      <c r="E13" s="50">
        <v>0.1</v>
      </c>
      <c r="F13" s="44" t="s">
        <v>14</v>
      </c>
    </row>
    <row r="14" spans="1:6">
      <c r="A14" s="7" t="s">
        <v>21</v>
      </c>
      <c r="B14" s="47" t="s">
        <v>22</v>
      </c>
      <c r="C14" s="47" t="s">
        <v>22</v>
      </c>
      <c r="D14" s="47" t="s">
        <v>22</v>
      </c>
      <c r="E14" s="47" t="s">
        <v>22</v>
      </c>
      <c r="F14" s="44" t="s">
        <v>14</v>
      </c>
    </row>
    <row r="15" spans="1:6">
      <c r="A15" s="7" t="s">
        <v>23</v>
      </c>
      <c r="B15" s="47">
        <v>3</v>
      </c>
      <c r="C15" s="47">
        <v>3</v>
      </c>
      <c r="D15" s="47">
        <v>3</v>
      </c>
      <c r="E15" s="47">
        <v>3</v>
      </c>
      <c r="F15" s="44" t="s">
        <v>14</v>
      </c>
    </row>
    <row r="16" spans="1:6">
      <c r="A16" s="4" t="s">
        <v>24</v>
      </c>
      <c r="B16" s="51"/>
      <c r="C16" s="51"/>
      <c r="D16" s="51"/>
      <c r="E16" s="51"/>
      <c r="F16" s="44"/>
    </row>
    <row r="17" spans="1:6" ht="48.75" customHeight="1">
      <c r="A17" s="7" t="s">
        <v>25</v>
      </c>
      <c r="B17" s="47">
        <v>192</v>
      </c>
      <c r="C17" s="47">
        <v>192</v>
      </c>
      <c r="D17" s="45">
        <v>1</v>
      </c>
      <c r="E17" s="45">
        <v>1</v>
      </c>
      <c r="F17" s="48" t="s">
        <v>26</v>
      </c>
    </row>
    <row r="18" spans="1:6" ht="27.6">
      <c r="A18" s="7" t="s">
        <v>27</v>
      </c>
      <c r="B18" s="47">
        <v>64</v>
      </c>
      <c r="C18" s="47">
        <v>64</v>
      </c>
      <c r="D18" s="47">
        <v>64</v>
      </c>
      <c r="E18" s="47">
        <v>64</v>
      </c>
      <c r="F18" s="48" t="s">
        <v>28</v>
      </c>
    </row>
    <row r="19" spans="1:6" ht="55.2">
      <c r="A19" s="15" t="s">
        <v>29</v>
      </c>
      <c r="B19" s="52">
        <v>4</v>
      </c>
      <c r="C19" s="52">
        <v>4</v>
      </c>
      <c r="D19" s="47">
        <v>1</v>
      </c>
      <c r="E19" s="47">
        <v>1</v>
      </c>
      <c r="F19" s="53" t="s">
        <v>30</v>
      </c>
    </row>
    <row r="20" spans="1:6" ht="55.2">
      <c r="A20" s="7" t="s">
        <v>31</v>
      </c>
      <c r="B20" s="47">
        <v>33</v>
      </c>
      <c r="C20" s="47">
        <v>33</v>
      </c>
      <c r="D20" s="47" t="s">
        <v>16</v>
      </c>
      <c r="E20" s="47" t="s">
        <v>16</v>
      </c>
      <c r="F20" s="48" t="s">
        <v>32</v>
      </c>
    </row>
    <row r="21" spans="1:6">
      <c r="A21" s="7" t="s">
        <v>33</v>
      </c>
      <c r="B21" s="47">
        <f>B20+10*LOG10(B9)</f>
        <v>53</v>
      </c>
      <c r="C21" s="47">
        <f>C20+10*LOG10(C9)</f>
        <v>53</v>
      </c>
      <c r="D21" s="45">
        <v>23</v>
      </c>
      <c r="E21" s="45">
        <v>23</v>
      </c>
      <c r="F21" s="48" t="s">
        <v>34</v>
      </c>
    </row>
    <row r="22" spans="1:6" ht="41.4">
      <c r="A22" s="7" t="s">
        <v>35</v>
      </c>
      <c r="B22" s="47">
        <f>B20+10*LOG10(B46/1000000)</f>
        <v>45.375437381428746</v>
      </c>
      <c r="C22" s="47">
        <f>C20+10*LOG10(C47/1000000)</f>
        <v>45.638726768652234</v>
      </c>
      <c r="D22" s="45">
        <v>23</v>
      </c>
      <c r="E22" s="45">
        <v>23</v>
      </c>
      <c r="F22" s="48" t="s">
        <v>36</v>
      </c>
    </row>
    <row r="23" spans="1:6" ht="41.4">
      <c r="A23" s="14" t="s">
        <v>37</v>
      </c>
      <c r="B23" s="47">
        <f>B24+10*LOG10(B17/B18)-B25</f>
        <v>12.771212547196624</v>
      </c>
      <c r="C23" s="47">
        <f>C24+10*LOG10(C17/C18)-C25</f>
        <v>12.771212547196624</v>
      </c>
      <c r="D23" s="47">
        <f>D24+10*LOG10(D17/D19)-D25</f>
        <v>-3</v>
      </c>
      <c r="E23" s="47">
        <f>E24+10*LOG10(E17/E19)-E25</f>
        <v>-3</v>
      </c>
      <c r="F23" s="54" t="s">
        <v>38</v>
      </c>
    </row>
    <row r="24" spans="1:6" ht="55.2">
      <c r="A24" s="7" t="s">
        <v>39</v>
      </c>
      <c r="B24" s="47">
        <v>8</v>
      </c>
      <c r="C24" s="47">
        <v>8</v>
      </c>
      <c r="D24" s="45">
        <v>-3</v>
      </c>
      <c r="E24" s="45">
        <v>-3</v>
      </c>
      <c r="F24" s="48" t="s">
        <v>40</v>
      </c>
    </row>
    <row r="25" spans="1:6" ht="55.2">
      <c r="A25" s="15" t="s">
        <v>41</v>
      </c>
      <c r="B25" s="52">
        <v>0</v>
      </c>
      <c r="C25" s="52">
        <v>0</v>
      </c>
      <c r="D25" s="47">
        <v>0</v>
      </c>
      <c r="E25" s="47">
        <v>0</v>
      </c>
      <c r="F25" s="53" t="s">
        <v>42</v>
      </c>
    </row>
    <row r="26" spans="1:6" ht="75.75" customHeight="1">
      <c r="A26" s="27" t="s">
        <v>43</v>
      </c>
      <c r="B26" s="55">
        <v>8</v>
      </c>
      <c r="C26" s="55">
        <v>12</v>
      </c>
      <c r="D26" s="47">
        <v>0</v>
      </c>
      <c r="E26" s="47">
        <v>0</v>
      </c>
      <c r="F26" s="56" t="s">
        <v>44</v>
      </c>
    </row>
    <row r="27" spans="1:6">
      <c r="A27" s="7" t="s">
        <v>45</v>
      </c>
      <c r="B27" s="47">
        <v>0</v>
      </c>
      <c r="C27" s="47">
        <v>0</v>
      </c>
      <c r="D27" s="45">
        <v>0</v>
      </c>
      <c r="E27" s="45">
        <v>0</v>
      </c>
      <c r="F27" s="44" t="s">
        <v>46</v>
      </c>
    </row>
    <row r="28" spans="1:6">
      <c r="A28" s="7" t="s">
        <v>47</v>
      </c>
      <c r="B28" s="47">
        <v>0</v>
      </c>
      <c r="C28" s="47">
        <v>0</v>
      </c>
      <c r="D28" s="45">
        <v>0</v>
      </c>
      <c r="E28" s="45">
        <v>0</v>
      </c>
      <c r="F28" s="44" t="s">
        <v>46</v>
      </c>
    </row>
    <row r="29" spans="1:6" ht="27.6">
      <c r="A29" s="7" t="s">
        <v>48</v>
      </c>
      <c r="B29" s="47">
        <v>3</v>
      </c>
      <c r="C29" s="47">
        <v>3</v>
      </c>
      <c r="D29" s="45">
        <v>1</v>
      </c>
      <c r="E29" s="45">
        <v>1</v>
      </c>
      <c r="F29" s="44" t="s">
        <v>46</v>
      </c>
    </row>
    <row r="30" spans="1:6">
      <c r="A30" s="7" t="s">
        <v>49</v>
      </c>
      <c r="B30" s="47">
        <f>B22+B23+B26+B27-B29</f>
        <v>63.146649928625379</v>
      </c>
      <c r="C30" s="46" t="s">
        <v>16</v>
      </c>
      <c r="D30" s="45">
        <f>D22+D23+D26+D27-D29</f>
        <v>19</v>
      </c>
      <c r="E30" s="46" t="s">
        <v>16</v>
      </c>
      <c r="F30" s="48" t="s">
        <v>50</v>
      </c>
    </row>
    <row r="31" spans="1:6">
      <c r="A31" s="7" t="s">
        <v>51</v>
      </c>
      <c r="B31" s="46" t="s">
        <v>16</v>
      </c>
      <c r="C31" s="47">
        <f>C22+C23+C26-C28-C29</f>
        <v>67.40993931584886</v>
      </c>
      <c r="D31" s="46" t="s">
        <v>16</v>
      </c>
      <c r="E31" s="45">
        <f>E22+E23+E26-E28-E29</f>
        <v>19</v>
      </c>
      <c r="F31" s="48" t="s">
        <v>50</v>
      </c>
    </row>
    <row r="32" spans="1:6">
      <c r="A32" s="4" t="s">
        <v>52</v>
      </c>
      <c r="B32" s="51"/>
      <c r="C32" s="51"/>
      <c r="D32" s="51"/>
      <c r="E32" s="51"/>
      <c r="F32" s="44"/>
    </row>
    <row r="33" spans="1:6" ht="41.4">
      <c r="A33" s="7" t="s">
        <v>53</v>
      </c>
      <c r="B33" s="47">
        <v>2</v>
      </c>
      <c r="C33" s="47">
        <v>2</v>
      </c>
      <c r="D33" s="47">
        <v>192</v>
      </c>
      <c r="E33" s="47">
        <v>192</v>
      </c>
      <c r="F33" s="48" t="s">
        <v>26</v>
      </c>
    </row>
    <row r="34" spans="1:6" ht="69">
      <c r="A34" s="15" t="s">
        <v>54</v>
      </c>
      <c r="B34" s="47">
        <v>2</v>
      </c>
      <c r="C34" s="47">
        <v>2</v>
      </c>
      <c r="D34" s="52">
        <v>4</v>
      </c>
      <c r="E34" s="52">
        <v>4</v>
      </c>
      <c r="F34" s="53" t="s">
        <v>55</v>
      </c>
    </row>
    <row r="35" spans="1:6" ht="41.4">
      <c r="A35" s="7" t="s">
        <v>56</v>
      </c>
      <c r="B35" s="47">
        <f>B36+10*LOG10(B33/B34)-B37</f>
        <v>-3</v>
      </c>
      <c r="C35" s="47">
        <f>C36+10*LOG10(C33/C34)-C37</f>
        <v>-3</v>
      </c>
      <c r="D35" s="47">
        <f>D36+10*LOG10(D33/D18)-D37</f>
        <v>12.771212547196624</v>
      </c>
      <c r="E35" s="47">
        <f>E36+10*LOG10(E33/E18)-E37</f>
        <v>12.771212547196624</v>
      </c>
      <c r="F35" s="48" t="s">
        <v>38</v>
      </c>
    </row>
    <row r="36" spans="1:6" ht="55.2">
      <c r="A36" s="7" t="s">
        <v>57</v>
      </c>
      <c r="B36" s="47">
        <v>-3</v>
      </c>
      <c r="C36" s="47">
        <v>-3</v>
      </c>
      <c r="D36" s="45">
        <v>8</v>
      </c>
      <c r="E36" s="45">
        <v>8</v>
      </c>
      <c r="F36" s="48" t="s">
        <v>40</v>
      </c>
    </row>
    <row r="37" spans="1:6" ht="55.2">
      <c r="A37" s="15" t="s">
        <v>58</v>
      </c>
      <c r="B37" s="47">
        <v>0</v>
      </c>
      <c r="C37" s="47">
        <v>0</v>
      </c>
      <c r="D37" s="52">
        <v>0</v>
      </c>
      <c r="E37" s="52">
        <v>0</v>
      </c>
      <c r="F37" s="53" t="s">
        <v>42</v>
      </c>
    </row>
    <row r="38" spans="1:6" ht="55.2">
      <c r="A38" s="17" t="s">
        <v>59</v>
      </c>
      <c r="B38" s="47">
        <v>0</v>
      </c>
      <c r="C38" s="47">
        <v>0</v>
      </c>
      <c r="D38" s="55">
        <v>8</v>
      </c>
      <c r="E38" s="55">
        <v>12</v>
      </c>
      <c r="F38" s="56" t="s">
        <v>44</v>
      </c>
    </row>
    <row r="39" spans="1:6" ht="27.6">
      <c r="A39" s="7" t="s">
        <v>60</v>
      </c>
      <c r="B39" s="47">
        <v>1</v>
      </c>
      <c r="C39" s="47">
        <v>1</v>
      </c>
      <c r="D39" s="45">
        <v>3</v>
      </c>
      <c r="E39" s="45">
        <v>3</v>
      </c>
      <c r="F39" s="44" t="s">
        <v>46</v>
      </c>
    </row>
    <row r="40" spans="1:6">
      <c r="A40" s="7" t="s">
        <v>61</v>
      </c>
      <c r="B40" s="45">
        <v>7</v>
      </c>
      <c r="C40" s="45">
        <v>7</v>
      </c>
      <c r="D40" s="45">
        <v>5</v>
      </c>
      <c r="E40" s="45">
        <v>5</v>
      </c>
      <c r="F40" s="44" t="s">
        <v>46</v>
      </c>
    </row>
    <row r="41" spans="1:6">
      <c r="A41" s="7" t="s">
        <v>62</v>
      </c>
      <c r="B41" s="45">
        <v>-174</v>
      </c>
      <c r="C41" s="45">
        <v>-174</v>
      </c>
      <c r="D41" s="45">
        <v>-174</v>
      </c>
      <c r="E41" s="47">
        <v>-174</v>
      </c>
      <c r="F41" s="44"/>
    </row>
    <row r="42" spans="1:6" ht="27.6">
      <c r="A42" s="15" t="s">
        <v>63</v>
      </c>
      <c r="B42" s="52">
        <v>-999</v>
      </c>
      <c r="C42" s="52" t="s">
        <v>16</v>
      </c>
      <c r="D42" s="52">
        <v>-999</v>
      </c>
      <c r="E42" s="52" t="s">
        <v>16</v>
      </c>
      <c r="F42" s="56" t="s">
        <v>64</v>
      </c>
    </row>
    <row r="43" spans="1:6" ht="27.6">
      <c r="A43" s="15" t="s">
        <v>65</v>
      </c>
      <c r="B43" s="52" t="s">
        <v>16</v>
      </c>
      <c r="C43" s="52">
        <v>-999</v>
      </c>
      <c r="D43" s="52" t="s">
        <v>16</v>
      </c>
      <c r="E43" s="52">
        <v>-999</v>
      </c>
      <c r="F43" s="56" t="s">
        <v>64</v>
      </c>
    </row>
    <row r="44" spans="1:6" ht="27.6">
      <c r="A44" s="7" t="s">
        <v>66</v>
      </c>
      <c r="B44" s="47">
        <f>10*LOG10(10^((B40+B41)/10)+10^(B42/10))</f>
        <v>-167.00000000000003</v>
      </c>
      <c r="C44" s="46" t="s">
        <v>16</v>
      </c>
      <c r="D44" s="47">
        <f>10*LOG10(10^((D40+D41)/10)+10^(D42/10))</f>
        <v>-169.00000000000003</v>
      </c>
      <c r="E44" s="46" t="s">
        <v>16</v>
      </c>
      <c r="F44" s="44"/>
    </row>
    <row r="45" spans="1:6" ht="27.6">
      <c r="A45" s="7" t="s">
        <v>67</v>
      </c>
      <c r="B45" s="46" t="s">
        <v>16</v>
      </c>
      <c r="C45" s="47">
        <f>10*LOG10(10^((C40+C41)/10)+10^(C43/10))</f>
        <v>-167.00000000000003</v>
      </c>
      <c r="D45" s="46" t="s">
        <v>16</v>
      </c>
      <c r="E45" s="47">
        <f>10*LOG10(10^((E40+E41)/10)+10^(E43/10))</f>
        <v>-169.00000000000003</v>
      </c>
      <c r="F45" s="44"/>
    </row>
    <row r="46" spans="1:6" ht="27.6">
      <c r="A46" s="17" t="s">
        <v>68</v>
      </c>
      <c r="B46" s="55">
        <f>48*360*1000</f>
        <v>17280000</v>
      </c>
      <c r="C46" s="55" t="s">
        <v>16</v>
      </c>
      <c r="D46" s="55">
        <f>1*12*30*1000</f>
        <v>360000</v>
      </c>
      <c r="E46" s="55" t="s">
        <v>16</v>
      </c>
      <c r="F46" s="56" t="s">
        <v>69</v>
      </c>
    </row>
    <row r="47" spans="1:6" ht="27.6">
      <c r="A47" s="17" t="s">
        <v>70</v>
      </c>
      <c r="B47" s="55" t="s">
        <v>16</v>
      </c>
      <c r="C47" s="55">
        <f>51*360*1000</f>
        <v>18360000</v>
      </c>
      <c r="D47" s="55" t="s">
        <v>16</v>
      </c>
      <c r="E47" s="55">
        <f>30*360*1000</f>
        <v>10800000</v>
      </c>
      <c r="F47" s="56" t="s">
        <v>69</v>
      </c>
    </row>
    <row r="48" spans="1:6">
      <c r="A48" s="7" t="s">
        <v>71</v>
      </c>
      <c r="B48" s="47">
        <f>B44+10*LOG10(B46)</f>
        <v>-94.624562618571289</v>
      </c>
      <c r="C48" s="47" t="s">
        <v>16</v>
      </c>
      <c r="D48" s="47">
        <f>D44+10*LOG10(D46)</f>
        <v>-113.43697499232715</v>
      </c>
      <c r="E48" s="46" t="s">
        <v>16</v>
      </c>
      <c r="F48" s="44"/>
    </row>
    <row r="49" spans="1:7">
      <c r="A49" s="7" t="s">
        <v>72</v>
      </c>
      <c r="B49" s="46" t="s">
        <v>16</v>
      </c>
      <c r="C49" s="47">
        <f>C45+10*LOG10(C47)</f>
        <v>-94.361273231347795</v>
      </c>
      <c r="D49" s="46" t="s">
        <v>16</v>
      </c>
      <c r="E49" s="47">
        <f>E45+10*LOG10(E47)</f>
        <v>-98.66576244513054</v>
      </c>
      <c r="F49" s="44"/>
    </row>
    <row r="50" spans="1:7">
      <c r="A50" s="17" t="s">
        <v>73</v>
      </c>
      <c r="B50" s="55">
        <v>-6</v>
      </c>
      <c r="C50" s="55" t="s">
        <v>16</v>
      </c>
      <c r="D50" s="55">
        <v>-5.4</v>
      </c>
      <c r="E50" s="55" t="s">
        <v>16</v>
      </c>
      <c r="F50" s="56" t="s">
        <v>74</v>
      </c>
    </row>
    <row r="51" spans="1:7">
      <c r="A51" s="17" t="s">
        <v>75</v>
      </c>
      <c r="B51" s="55" t="s">
        <v>16</v>
      </c>
      <c r="C51" s="55">
        <v>-2.7</v>
      </c>
      <c r="D51" s="55" t="s">
        <v>16</v>
      </c>
      <c r="E51" s="55">
        <v>-10.7</v>
      </c>
      <c r="F51" s="56" t="s">
        <v>74</v>
      </c>
    </row>
    <row r="52" spans="1:7">
      <c r="A52" s="7" t="s">
        <v>76</v>
      </c>
      <c r="B52" s="47">
        <v>2</v>
      </c>
      <c r="C52" s="47">
        <v>2</v>
      </c>
      <c r="D52" s="45">
        <v>2</v>
      </c>
      <c r="E52" s="45">
        <v>2</v>
      </c>
      <c r="F52" s="44" t="s">
        <v>46</v>
      </c>
    </row>
    <row r="53" spans="1:7" ht="27.6">
      <c r="A53" s="7" t="s">
        <v>77</v>
      </c>
      <c r="B53" s="45">
        <v>0</v>
      </c>
      <c r="C53" s="47" t="s">
        <v>16</v>
      </c>
      <c r="D53" s="45">
        <v>0</v>
      </c>
      <c r="E53" s="45" t="s">
        <v>16</v>
      </c>
      <c r="F53" s="44" t="s">
        <v>78</v>
      </c>
    </row>
    <row r="54" spans="1:7" ht="33.75" customHeight="1">
      <c r="A54" s="7" t="s">
        <v>79</v>
      </c>
      <c r="B54" s="46" t="s">
        <v>16</v>
      </c>
      <c r="C54" s="45">
        <v>0</v>
      </c>
      <c r="D54" s="46" t="s">
        <v>16</v>
      </c>
      <c r="E54" s="45">
        <v>0</v>
      </c>
      <c r="F54" s="44" t="s">
        <v>78</v>
      </c>
      <c r="G54" s="57"/>
    </row>
    <row r="55" spans="1:7" ht="27.6">
      <c r="A55" s="7" t="s">
        <v>80</v>
      </c>
      <c r="B55" s="47">
        <f>B48+B50+B52-B53</f>
        <v>-98.624562618571289</v>
      </c>
      <c r="C55" s="46" t="s">
        <v>16</v>
      </c>
      <c r="D55" s="47">
        <f>D48+D50+D52-D53</f>
        <v>-116.83697499232716</v>
      </c>
      <c r="E55" s="46" t="s">
        <v>16</v>
      </c>
      <c r="F55" s="44" t="s">
        <v>81</v>
      </c>
    </row>
    <row r="56" spans="1:7" ht="27.6">
      <c r="A56" s="7" t="s">
        <v>82</v>
      </c>
      <c r="B56" s="46" t="s">
        <v>16</v>
      </c>
      <c r="C56" s="47">
        <f>C49+C51+C52-C54</f>
        <v>-95.061273231347798</v>
      </c>
      <c r="D56" s="47" t="s">
        <v>16</v>
      </c>
      <c r="E56" s="47">
        <f>E49+E51+E52-E54</f>
        <v>-107.36576244513054</v>
      </c>
      <c r="F56" s="44" t="s">
        <v>81</v>
      </c>
    </row>
    <row r="57" spans="1:7" ht="27.6">
      <c r="A57" s="21" t="s">
        <v>83</v>
      </c>
      <c r="B57" s="58">
        <f>B30+B35+B38-B39-B55</f>
        <v>157.77121254719668</v>
      </c>
      <c r="C57" s="58" t="s">
        <v>16</v>
      </c>
      <c r="D57" s="58">
        <f>D30+D35+D38-D39-D55</f>
        <v>153.60818753952378</v>
      </c>
      <c r="E57" s="58" t="s">
        <v>16</v>
      </c>
      <c r="F57" s="59" t="s">
        <v>84</v>
      </c>
    </row>
    <row r="58" spans="1:7" ht="27.6">
      <c r="A58" s="21" t="s">
        <v>85</v>
      </c>
      <c r="B58" s="58" t="s">
        <v>16</v>
      </c>
      <c r="C58" s="58">
        <f>C31+C35+C38-C39-C56</f>
        <v>158.47121254719667</v>
      </c>
      <c r="D58" s="58" t="s">
        <v>16</v>
      </c>
      <c r="E58" s="58">
        <f>E31+E35+E38-E39-E56</f>
        <v>148.13697499232717</v>
      </c>
      <c r="F58" s="59" t="s">
        <v>84</v>
      </c>
    </row>
    <row r="59" spans="1:7">
      <c r="A59" s="4" t="s">
        <v>86</v>
      </c>
      <c r="B59" s="51"/>
      <c r="C59" s="51"/>
      <c r="D59" s="51"/>
      <c r="E59" s="51"/>
      <c r="F59" s="44"/>
    </row>
    <row r="60" spans="1:7" ht="30.75" customHeight="1">
      <c r="A60" s="15" t="s">
        <v>87</v>
      </c>
      <c r="B60" s="52">
        <v>7</v>
      </c>
      <c r="C60" s="52">
        <v>7</v>
      </c>
      <c r="D60" s="52">
        <v>7</v>
      </c>
      <c r="E60" s="52">
        <v>7</v>
      </c>
      <c r="F60" s="87" t="s">
        <v>88</v>
      </c>
    </row>
    <row r="61" spans="1:7" ht="27.6">
      <c r="A61" s="15" t="s">
        <v>89</v>
      </c>
      <c r="B61" s="52">
        <v>7.56</v>
      </c>
      <c r="C61" s="60" t="s">
        <v>16</v>
      </c>
      <c r="D61" s="52">
        <v>7.56</v>
      </c>
      <c r="E61" s="60" t="s">
        <v>16</v>
      </c>
      <c r="F61" s="88"/>
    </row>
    <row r="62" spans="1:7" ht="27.6">
      <c r="A62" s="15" t="s">
        <v>90</v>
      </c>
      <c r="B62" s="60" t="s">
        <v>16</v>
      </c>
      <c r="C62" s="52">
        <v>4.4800000000000004</v>
      </c>
      <c r="D62" s="60" t="s">
        <v>16</v>
      </c>
      <c r="E62" s="52">
        <v>4.4800000000000004</v>
      </c>
      <c r="F62" s="88"/>
    </row>
    <row r="63" spans="1:7">
      <c r="A63" s="15" t="s">
        <v>91</v>
      </c>
      <c r="B63" s="52">
        <v>0</v>
      </c>
      <c r="C63" s="52">
        <v>0</v>
      </c>
      <c r="D63" s="52">
        <v>0</v>
      </c>
      <c r="E63" s="52">
        <v>0</v>
      </c>
      <c r="F63" s="88"/>
    </row>
    <row r="64" spans="1:7">
      <c r="A64" s="15" t="s">
        <v>92</v>
      </c>
      <c r="B64" s="52">
        <v>26.25</v>
      </c>
      <c r="C64" s="52">
        <v>26.25</v>
      </c>
      <c r="D64" s="52">
        <v>26.25</v>
      </c>
      <c r="E64" s="52">
        <v>26.25</v>
      </c>
      <c r="F64" s="88"/>
    </row>
    <row r="65" spans="1:7">
      <c r="A65" s="15" t="s">
        <v>93</v>
      </c>
      <c r="B65" s="52">
        <v>0</v>
      </c>
      <c r="C65" s="52">
        <v>0</v>
      </c>
      <c r="D65" s="52">
        <v>0</v>
      </c>
      <c r="E65" s="52">
        <v>0</v>
      </c>
      <c r="F65" s="89"/>
    </row>
    <row r="66" spans="1:7" ht="27.6">
      <c r="A66" s="21" t="s">
        <v>94</v>
      </c>
      <c r="B66" s="58">
        <f>B57-B61+B63-B64+B65</f>
        <v>123.96121254719668</v>
      </c>
      <c r="C66" s="58" t="s">
        <v>16</v>
      </c>
      <c r="D66" s="58">
        <f>D57-D61+D63-D64+D65</f>
        <v>119.79818753952378</v>
      </c>
      <c r="E66" s="58" t="s">
        <v>16</v>
      </c>
      <c r="F66" s="59" t="s">
        <v>95</v>
      </c>
    </row>
    <row r="67" spans="1:7" ht="27.6">
      <c r="A67" s="21" t="s">
        <v>96</v>
      </c>
      <c r="B67" s="58" t="s">
        <v>16</v>
      </c>
      <c r="C67" s="58">
        <f>C58-C62+C63-C64+C65</f>
        <v>127.74121254719668</v>
      </c>
      <c r="D67" s="58" t="s">
        <v>16</v>
      </c>
      <c r="E67" s="58">
        <f>E58-E62+E63-E64+E65</f>
        <v>117.40697499232718</v>
      </c>
      <c r="F67" s="59" t="s">
        <v>95</v>
      </c>
    </row>
    <row r="68" spans="1:7">
      <c r="A68" s="38"/>
      <c r="B68" s="61"/>
      <c r="C68" s="61"/>
      <c r="D68" s="61"/>
      <c r="E68" s="62"/>
      <c r="G68" s="63"/>
    </row>
    <row r="69" spans="1:7">
      <c r="A69" s="21" t="s">
        <v>97</v>
      </c>
      <c r="B69" s="58">
        <f>B22+B27-B55+B26+B38</f>
        <v>152.00000000000003</v>
      </c>
      <c r="C69" s="58" t="s">
        <v>16</v>
      </c>
      <c r="D69" s="58">
        <f>D22+D27-D55+D26+D38</f>
        <v>147.83697499232716</v>
      </c>
      <c r="E69" s="58" t="s">
        <v>16</v>
      </c>
      <c r="F69" s="59" t="s">
        <v>95</v>
      </c>
    </row>
    <row r="70" spans="1:7">
      <c r="A70" s="21" t="s">
        <v>98</v>
      </c>
      <c r="B70" s="58" t="s">
        <v>16</v>
      </c>
      <c r="C70" s="58">
        <f>C22-C28-C56+C26+C38</f>
        <v>152.70000000000005</v>
      </c>
      <c r="D70" s="58" t="s">
        <v>16</v>
      </c>
      <c r="E70" s="58">
        <f>E22-E28-E56+E26+E38</f>
        <v>142.36576244513054</v>
      </c>
      <c r="F70" s="59" t="s">
        <v>95</v>
      </c>
    </row>
    <row r="74" spans="1:7">
      <c r="E74" s="2"/>
    </row>
    <row r="75" spans="1:7" s="36" customFormat="1">
      <c r="A75" s="37"/>
      <c r="B75" s="2"/>
      <c r="C75" s="2"/>
      <c r="D75" s="2"/>
      <c r="E75" s="35"/>
      <c r="F75" s="38"/>
    </row>
    <row r="77" spans="1:7">
      <c r="A77" s="36"/>
      <c r="B77" s="64"/>
      <c r="C77" s="64"/>
      <c r="D77" s="64"/>
      <c r="E77" s="65"/>
      <c r="F77" s="36"/>
    </row>
  </sheetData>
  <mergeCells count="2">
    <mergeCell ref="B5:F5"/>
    <mergeCell ref="F60:F65"/>
  </mergeCells>
  <phoneticPr fontId="14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65"/>
  <sheetViews>
    <sheetView zoomScale="70" zoomScaleNormal="70" workbookViewId="0">
      <pane xSplit="1" ySplit="1" topLeftCell="B41" activePane="bottomRight" state="frozen"/>
      <selection pane="topRight"/>
      <selection pane="bottomLeft"/>
      <selection pane="bottomRight" activeCell="AF9" sqref="AF9"/>
    </sheetView>
  </sheetViews>
  <sheetFormatPr defaultColWidth="9" defaultRowHeight="15.6"/>
  <cols>
    <col min="1" max="1" width="62.09765625" style="1" customWidth="1"/>
    <col min="2" max="2" width="15.59765625" style="2" customWidth="1"/>
    <col min="3" max="4" width="15.59765625" style="1" customWidth="1"/>
    <col min="5" max="5" width="15.59765625" style="2" customWidth="1"/>
    <col min="6" max="7" width="15.59765625" style="1" customWidth="1"/>
    <col min="8" max="8" width="15.59765625" style="79" customWidth="1"/>
    <col min="9" max="10" width="15.59765625" style="1" customWidth="1"/>
    <col min="11" max="11" width="15.59765625" style="79" customWidth="1"/>
    <col min="12" max="16" width="15.59765625" style="1" customWidth="1"/>
    <col min="17" max="17" width="12.19921875" style="1" bestFit="1" customWidth="1"/>
    <col min="18" max="19" width="15.59765625" style="1" bestFit="1" customWidth="1"/>
    <col min="20" max="20" width="16.19921875" style="1" customWidth="1"/>
    <col min="21" max="21" width="15" style="1" customWidth="1"/>
    <col min="22" max="22" width="15.5" style="1" customWidth="1"/>
    <col min="23" max="23" width="15.59765625" style="2" customWidth="1"/>
    <col min="24" max="25" width="15.59765625" style="1" customWidth="1"/>
    <col min="26" max="26" width="15.59765625" style="2" customWidth="1"/>
    <col min="27" max="28" width="15.59765625" style="1" customWidth="1"/>
    <col min="29" max="31" width="15.5" style="1" customWidth="1"/>
    <col min="32" max="16384" width="9" style="1"/>
  </cols>
  <sheetData>
    <row r="1" spans="1:31" ht="14.25" customHeight="1">
      <c r="A1" s="3"/>
      <c r="B1" s="90" t="s">
        <v>100</v>
      </c>
      <c r="C1" s="90"/>
      <c r="D1" s="90"/>
      <c r="E1" s="90" t="s">
        <v>101</v>
      </c>
      <c r="F1" s="90"/>
      <c r="G1" s="90"/>
      <c r="H1" s="91" t="s">
        <v>113</v>
      </c>
      <c r="I1" s="91"/>
      <c r="J1" s="91"/>
      <c r="K1" s="90" t="s">
        <v>114</v>
      </c>
      <c r="L1" s="90"/>
      <c r="M1" s="90"/>
      <c r="N1" s="90" t="s">
        <v>115</v>
      </c>
      <c r="O1" s="90"/>
      <c r="P1" s="90"/>
      <c r="Q1" s="90" t="s">
        <v>124</v>
      </c>
      <c r="R1" s="90"/>
      <c r="S1" s="90"/>
      <c r="T1" s="90" t="s">
        <v>127</v>
      </c>
      <c r="U1" s="90"/>
      <c r="V1" s="90"/>
      <c r="W1" s="90" t="s">
        <v>129</v>
      </c>
      <c r="X1" s="90"/>
      <c r="Y1" s="90"/>
      <c r="Z1" s="90" t="s">
        <v>130</v>
      </c>
      <c r="AA1" s="90"/>
      <c r="AB1" s="90"/>
      <c r="AC1" s="90" t="s">
        <v>131</v>
      </c>
      <c r="AD1" s="90"/>
      <c r="AE1" s="90"/>
    </row>
    <row r="2" spans="1:31" ht="29.25" customHeight="1">
      <c r="A2" s="4" t="s">
        <v>10</v>
      </c>
      <c r="B2" s="5" t="s">
        <v>102</v>
      </c>
      <c r="C2" s="6" t="s">
        <v>103</v>
      </c>
      <c r="D2" s="6" t="s">
        <v>104</v>
      </c>
      <c r="E2" s="5" t="s">
        <v>102</v>
      </c>
      <c r="F2" s="6" t="s">
        <v>103</v>
      </c>
      <c r="G2" s="6" t="s">
        <v>104</v>
      </c>
      <c r="H2" s="66" t="s">
        <v>102</v>
      </c>
      <c r="I2" s="67" t="s">
        <v>103</v>
      </c>
      <c r="J2" s="67" t="s">
        <v>104</v>
      </c>
      <c r="K2" s="5" t="s">
        <v>102</v>
      </c>
      <c r="L2" s="6" t="s">
        <v>103</v>
      </c>
      <c r="M2" s="6" t="s">
        <v>104</v>
      </c>
      <c r="N2" s="5" t="s">
        <v>102</v>
      </c>
      <c r="O2" s="6" t="s">
        <v>103</v>
      </c>
      <c r="P2" s="6" t="s">
        <v>104</v>
      </c>
      <c r="Q2" s="5" t="s">
        <v>102</v>
      </c>
      <c r="R2" s="6" t="s">
        <v>103</v>
      </c>
      <c r="S2" s="6" t="s">
        <v>104</v>
      </c>
      <c r="T2" s="5" t="s">
        <v>102</v>
      </c>
      <c r="U2" s="6" t="s">
        <v>103</v>
      </c>
      <c r="V2" s="6" t="s">
        <v>104</v>
      </c>
      <c r="W2" s="5" t="s">
        <v>102</v>
      </c>
      <c r="X2" s="6" t="s">
        <v>103</v>
      </c>
      <c r="Y2" s="6" t="s">
        <v>104</v>
      </c>
      <c r="Z2" s="5" t="s">
        <v>102</v>
      </c>
      <c r="AA2" s="6" t="s">
        <v>103</v>
      </c>
      <c r="AB2" s="6" t="s">
        <v>104</v>
      </c>
      <c r="AC2" s="5" t="s">
        <v>102</v>
      </c>
      <c r="AD2" s="6" t="s">
        <v>103</v>
      </c>
      <c r="AE2" s="6" t="s">
        <v>104</v>
      </c>
    </row>
    <row r="3" spans="1:31">
      <c r="A3" s="7" t="s">
        <v>11</v>
      </c>
      <c r="B3" s="8">
        <v>2.6</v>
      </c>
      <c r="C3" s="8">
        <v>2.6</v>
      </c>
      <c r="D3" s="8">
        <v>2.6</v>
      </c>
      <c r="E3" s="8">
        <v>2.6</v>
      </c>
      <c r="F3" s="8"/>
      <c r="G3" s="8">
        <v>2.6</v>
      </c>
      <c r="H3" s="68">
        <v>2.6</v>
      </c>
      <c r="I3" s="68">
        <v>2.6</v>
      </c>
      <c r="J3" s="68">
        <v>2.6</v>
      </c>
      <c r="K3" s="8">
        <v>2.6</v>
      </c>
      <c r="L3" s="8">
        <v>2.6</v>
      </c>
      <c r="M3" s="8">
        <v>2.6</v>
      </c>
      <c r="N3" s="8">
        <v>2.6</v>
      </c>
      <c r="O3" s="8">
        <v>2.6</v>
      </c>
      <c r="P3" s="8">
        <v>2.6</v>
      </c>
      <c r="Q3" s="8">
        <v>2.6</v>
      </c>
      <c r="R3" s="8">
        <v>2.6</v>
      </c>
      <c r="S3" s="8">
        <v>2.6</v>
      </c>
      <c r="T3" s="8">
        <v>2.6</v>
      </c>
      <c r="U3" s="8">
        <v>2.6</v>
      </c>
      <c r="V3" s="8">
        <v>2.6</v>
      </c>
      <c r="W3" s="8">
        <v>2.6</v>
      </c>
      <c r="X3" s="8">
        <v>2.6</v>
      </c>
      <c r="Y3" s="8">
        <v>2.6</v>
      </c>
      <c r="Z3" s="8">
        <v>2.6</v>
      </c>
      <c r="AA3" s="8">
        <v>2.6</v>
      </c>
      <c r="AB3" s="8">
        <v>2.6</v>
      </c>
      <c r="AC3" s="8">
        <v>2.6</v>
      </c>
      <c r="AD3" s="8">
        <v>2.6</v>
      </c>
      <c r="AE3" s="8"/>
    </row>
    <row r="4" spans="1:31">
      <c r="A4" s="7" t="s">
        <v>13</v>
      </c>
      <c r="B4" s="8">
        <v>100</v>
      </c>
      <c r="C4" s="8">
        <v>100</v>
      </c>
      <c r="D4" s="8">
        <v>100</v>
      </c>
      <c r="E4" s="8">
        <v>100</v>
      </c>
      <c r="F4" s="8"/>
      <c r="G4" s="8">
        <v>100</v>
      </c>
      <c r="H4" s="68">
        <v>100</v>
      </c>
      <c r="I4" s="68">
        <v>100</v>
      </c>
      <c r="J4" s="68">
        <v>100</v>
      </c>
      <c r="K4" s="8">
        <v>100</v>
      </c>
      <c r="L4" s="8">
        <v>100</v>
      </c>
      <c r="M4" s="8">
        <v>100</v>
      </c>
      <c r="N4" s="8">
        <v>100</v>
      </c>
      <c r="O4" s="8">
        <v>100</v>
      </c>
      <c r="P4" s="8">
        <v>100</v>
      </c>
      <c r="Q4" s="8">
        <v>100</v>
      </c>
      <c r="R4" s="8">
        <v>100</v>
      </c>
      <c r="S4" s="8">
        <v>100</v>
      </c>
      <c r="T4" s="8">
        <v>100</v>
      </c>
      <c r="U4" s="8">
        <v>100</v>
      </c>
      <c r="V4" s="8">
        <v>100</v>
      </c>
      <c r="W4" s="8">
        <v>100</v>
      </c>
      <c r="X4" s="8">
        <v>100</v>
      </c>
      <c r="Y4" s="8">
        <v>100</v>
      </c>
      <c r="Z4" s="8">
        <v>100</v>
      </c>
      <c r="AA4" s="8">
        <v>100</v>
      </c>
      <c r="AB4" s="8">
        <v>100</v>
      </c>
      <c r="AC4" s="8">
        <v>100</v>
      </c>
      <c r="AD4" s="8">
        <v>100</v>
      </c>
      <c r="AE4" s="8"/>
    </row>
    <row r="5" spans="1:31">
      <c r="A5" s="7" t="s">
        <v>15</v>
      </c>
      <c r="B5" s="9" t="s">
        <v>16</v>
      </c>
      <c r="C5" s="9" t="s">
        <v>16</v>
      </c>
      <c r="D5" s="9" t="s">
        <v>16</v>
      </c>
      <c r="E5" s="9" t="s">
        <v>16</v>
      </c>
      <c r="F5" s="9"/>
      <c r="G5" s="9" t="s">
        <v>16</v>
      </c>
      <c r="H5" s="69" t="s">
        <v>16</v>
      </c>
      <c r="I5" s="69" t="s">
        <v>16</v>
      </c>
      <c r="J5" s="69" t="s">
        <v>16</v>
      </c>
      <c r="K5" s="69" t="s">
        <v>16</v>
      </c>
      <c r="L5" s="69" t="s">
        <v>16</v>
      </c>
      <c r="M5" s="69" t="s">
        <v>16</v>
      </c>
      <c r="N5" s="9" t="s">
        <v>16</v>
      </c>
      <c r="O5" s="9" t="s">
        <v>16</v>
      </c>
      <c r="P5" s="9" t="s">
        <v>16</v>
      </c>
      <c r="Q5" s="9" t="s">
        <v>16</v>
      </c>
      <c r="R5" s="9" t="s">
        <v>16</v>
      </c>
      <c r="S5" s="9" t="s">
        <v>16</v>
      </c>
      <c r="T5" s="9" t="s">
        <v>16</v>
      </c>
      <c r="U5" s="9" t="s">
        <v>16</v>
      </c>
      <c r="V5" s="9" t="s">
        <v>16</v>
      </c>
      <c r="W5" s="9" t="s">
        <v>16</v>
      </c>
      <c r="X5" s="9" t="s">
        <v>16</v>
      </c>
      <c r="Y5" s="9" t="s">
        <v>16</v>
      </c>
      <c r="Z5" s="9" t="s">
        <v>16</v>
      </c>
      <c r="AA5" s="9" t="s">
        <v>16</v>
      </c>
      <c r="AB5" s="9" t="s">
        <v>16</v>
      </c>
      <c r="AC5" s="9" t="s">
        <v>16</v>
      </c>
      <c r="AD5" s="9" t="s">
        <v>16</v>
      </c>
      <c r="AE5" s="9"/>
    </row>
    <row r="6" spans="1:31">
      <c r="A6" s="7" t="s">
        <v>17</v>
      </c>
      <c r="B6" s="9" t="s">
        <v>16</v>
      </c>
      <c r="C6" s="9" t="s">
        <v>16</v>
      </c>
      <c r="D6" s="9" t="s">
        <v>16</v>
      </c>
      <c r="E6" s="9" t="s">
        <v>16</v>
      </c>
      <c r="F6" s="9"/>
      <c r="G6" s="9" t="s">
        <v>16</v>
      </c>
      <c r="H6" s="69" t="s">
        <v>16</v>
      </c>
      <c r="I6" s="69" t="s">
        <v>16</v>
      </c>
      <c r="J6" s="69" t="s">
        <v>16</v>
      </c>
      <c r="K6" s="69" t="s">
        <v>16</v>
      </c>
      <c r="L6" s="69" t="s">
        <v>16</v>
      </c>
      <c r="M6" s="69" t="s">
        <v>16</v>
      </c>
      <c r="N6" s="9" t="s">
        <v>16</v>
      </c>
      <c r="O6" s="9" t="s">
        <v>16</v>
      </c>
      <c r="P6" s="9" t="s">
        <v>16</v>
      </c>
      <c r="Q6" s="9" t="s">
        <v>16</v>
      </c>
      <c r="R6" s="9" t="s">
        <v>16</v>
      </c>
      <c r="S6" s="9" t="s">
        <v>16</v>
      </c>
      <c r="T6" s="9" t="s">
        <v>16</v>
      </c>
      <c r="U6" s="9" t="s">
        <v>16</v>
      </c>
      <c r="V6" s="9" t="s">
        <v>16</v>
      </c>
      <c r="W6" s="9" t="s">
        <v>16</v>
      </c>
      <c r="X6" s="9" t="s">
        <v>16</v>
      </c>
      <c r="Y6" s="9" t="s">
        <v>16</v>
      </c>
      <c r="Z6" s="9" t="s">
        <v>16</v>
      </c>
      <c r="AA6" s="9" t="s">
        <v>16</v>
      </c>
      <c r="AB6" s="9" t="s">
        <v>16</v>
      </c>
      <c r="AC6" s="9" t="s">
        <v>16</v>
      </c>
      <c r="AD6" s="9" t="s">
        <v>16</v>
      </c>
      <c r="AE6" s="9"/>
    </row>
    <row r="7" spans="1:31">
      <c r="A7" s="7" t="s">
        <v>19</v>
      </c>
      <c r="B7" s="26">
        <v>0.01</v>
      </c>
      <c r="C7" s="26">
        <v>0.01</v>
      </c>
      <c r="D7" s="26">
        <v>0.01</v>
      </c>
      <c r="E7" s="26">
        <v>0.01</v>
      </c>
      <c r="F7" s="26"/>
      <c r="G7" s="26">
        <v>0.01</v>
      </c>
      <c r="H7" s="70">
        <v>0.01</v>
      </c>
      <c r="I7" s="70">
        <v>0.01</v>
      </c>
      <c r="J7" s="70">
        <v>0.01</v>
      </c>
      <c r="K7" s="26">
        <v>0.01</v>
      </c>
      <c r="L7" s="26">
        <v>0.01</v>
      </c>
      <c r="M7" s="26">
        <v>0.01</v>
      </c>
      <c r="N7" s="26">
        <v>0.01</v>
      </c>
      <c r="O7" s="26">
        <v>0.01</v>
      </c>
      <c r="P7" s="26">
        <v>0.01</v>
      </c>
      <c r="Q7" s="26">
        <v>0.01</v>
      </c>
      <c r="R7" s="26">
        <v>0.01</v>
      </c>
      <c r="S7" s="26">
        <v>0.01</v>
      </c>
      <c r="T7" s="11">
        <v>0.01</v>
      </c>
      <c r="U7" s="11">
        <v>0.01</v>
      </c>
      <c r="V7" s="11">
        <v>0.01</v>
      </c>
      <c r="W7" s="11">
        <v>0.01</v>
      </c>
      <c r="X7" s="11">
        <v>0.01</v>
      </c>
      <c r="Y7" s="11">
        <v>0.01</v>
      </c>
      <c r="Z7" s="26">
        <v>0.01</v>
      </c>
      <c r="AA7" s="26">
        <v>0.01</v>
      </c>
      <c r="AB7" s="26">
        <v>0.01</v>
      </c>
      <c r="AC7" s="26">
        <v>0.01</v>
      </c>
      <c r="AD7" s="26">
        <v>0.01</v>
      </c>
      <c r="AE7" s="26"/>
    </row>
    <row r="8" spans="1:31">
      <c r="A8" s="7" t="s">
        <v>20</v>
      </c>
      <c r="B8" s="9" t="s">
        <v>16</v>
      </c>
      <c r="C8" s="9" t="s">
        <v>16</v>
      </c>
      <c r="D8" s="9" t="s">
        <v>16</v>
      </c>
      <c r="E8" s="9" t="s">
        <v>16</v>
      </c>
      <c r="F8" s="9"/>
      <c r="G8" s="9" t="s">
        <v>16</v>
      </c>
      <c r="H8" s="69" t="s">
        <v>16</v>
      </c>
      <c r="I8" s="69" t="s">
        <v>16</v>
      </c>
      <c r="J8" s="69" t="s">
        <v>16</v>
      </c>
      <c r="K8" s="69" t="s">
        <v>16</v>
      </c>
      <c r="L8" s="69" t="s">
        <v>16</v>
      </c>
      <c r="M8" s="69" t="s">
        <v>16</v>
      </c>
      <c r="N8" s="9" t="s">
        <v>16</v>
      </c>
      <c r="O8" s="9" t="s">
        <v>16</v>
      </c>
      <c r="P8" s="9" t="s">
        <v>16</v>
      </c>
      <c r="Q8" s="9" t="s">
        <v>16</v>
      </c>
      <c r="R8" s="9" t="s">
        <v>16</v>
      </c>
      <c r="S8" s="9" t="s">
        <v>16</v>
      </c>
      <c r="T8" s="9" t="s">
        <v>16</v>
      </c>
      <c r="U8" s="9" t="s">
        <v>16</v>
      </c>
      <c r="V8" s="9" t="s">
        <v>16</v>
      </c>
      <c r="W8" s="9" t="s">
        <v>16</v>
      </c>
      <c r="X8" s="9" t="s">
        <v>16</v>
      </c>
      <c r="Y8" s="9" t="s">
        <v>16</v>
      </c>
      <c r="Z8" s="9" t="s">
        <v>16</v>
      </c>
      <c r="AA8" s="9" t="s">
        <v>16</v>
      </c>
      <c r="AB8" s="9" t="s">
        <v>16</v>
      </c>
      <c r="AC8" s="9" t="s">
        <v>16</v>
      </c>
      <c r="AD8" s="9" t="s">
        <v>16</v>
      </c>
      <c r="AE8" s="9"/>
    </row>
    <row r="9" spans="1:31" ht="27.6">
      <c r="A9" s="7" t="s">
        <v>21</v>
      </c>
      <c r="B9" s="12" t="s">
        <v>22</v>
      </c>
      <c r="C9" s="12" t="s">
        <v>22</v>
      </c>
      <c r="D9" s="12" t="s">
        <v>22</v>
      </c>
      <c r="E9" s="12" t="s">
        <v>22</v>
      </c>
      <c r="F9" s="12"/>
      <c r="G9" s="12" t="s">
        <v>22</v>
      </c>
      <c r="H9" s="71" t="s">
        <v>22</v>
      </c>
      <c r="I9" s="71" t="s">
        <v>22</v>
      </c>
      <c r="J9" s="71" t="s">
        <v>22</v>
      </c>
      <c r="K9" s="12" t="s">
        <v>22</v>
      </c>
      <c r="L9" s="12" t="s">
        <v>22</v>
      </c>
      <c r="M9" s="12" t="s">
        <v>22</v>
      </c>
      <c r="N9" s="12" t="s">
        <v>22</v>
      </c>
      <c r="O9" s="12" t="s">
        <v>22</v>
      </c>
      <c r="P9" s="12" t="s">
        <v>22</v>
      </c>
      <c r="Q9" s="12" t="s">
        <v>22</v>
      </c>
      <c r="R9" s="12" t="s">
        <v>22</v>
      </c>
      <c r="S9" s="12" t="s">
        <v>22</v>
      </c>
      <c r="T9" s="8" t="s">
        <v>22</v>
      </c>
      <c r="U9" s="8" t="s">
        <v>22</v>
      </c>
      <c r="V9" s="8" t="s">
        <v>22</v>
      </c>
      <c r="W9" s="8" t="s">
        <v>22</v>
      </c>
      <c r="X9" s="8" t="s">
        <v>22</v>
      </c>
      <c r="Y9" s="8" t="s">
        <v>22</v>
      </c>
      <c r="Z9" s="12" t="s">
        <v>22</v>
      </c>
      <c r="AA9" s="12" t="s">
        <v>22</v>
      </c>
      <c r="AB9" s="12" t="s">
        <v>22</v>
      </c>
      <c r="AC9" s="12" t="s">
        <v>22</v>
      </c>
      <c r="AD9" s="12" t="s">
        <v>22</v>
      </c>
      <c r="AE9" s="12"/>
    </row>
    <row r="10" spans="1:31">
      <c r="A10" s="7" t="s">
        <v>23</v>
      </c>
      <c r="B10" s="12">
        <v>3</v>
      </c>
      <c r="C10" s="12">
        <v>3</v>
      </c>
      <c r="D10" s="12">
        <v>3</v>
      </c>
      <c r="E10" s="12">
        <v>3</v>
      </c>
      <c r="F10" s="12"/>
      <c r="G10" s="12">
        <v>3</v>
      </c>
      <c r="H10" s="71">
        <v>3</v>
      </c>
      <c r="I10" s="71">
        <v>3</v>
      </c>
      <c r="J10" s="71">
        <v>3</v>
      </c>
      <c r="K10" s="12">
        <v>3</v>
      </c>
      <c r="L10" s="12">
        <v>3</v>
      </c>
      <c r="M10" s="12">
        <v>3</v>
      </c>
      <c r="N10" s="12">
        <v>3</v>
      </c>
      <c r="O10" s="12">
        <v>3</v>
      </c>
      <c r="P10" s="12">
        <v>3</v>
      </c>
      <c r="Q10" s="12">
        <v>3</v>
      </c>
      <c r="R10" s="12">
        <v>3</v>
      </c>
      <c r="S10" s="12">
        <v>3</v>
      </c>
      <c r="T10" s="8">
        <v>3</v>
      </c>
      <c r="U10" s="8">
        <v>3</v>
      </c>
      <c r="V10" s="8">
        <v>3</v>
      </c>
      <c r="W10" s="8">
        <v>3</v>
      </c>
      <c r="X10" s="8">
        <v>3</v>
      </c>
      <c r="Y10" s="8">
        <v>3</v>
      </c>
      <c r="Z10" s="12">
        <v>3</v>
      </c>
      <c r="AA10" s="12">
        <v>3</v>
      </c>
      <c r="AB10" s="12">
        <v>3</v>
      </c>
      <c r="AC10" s="12">
        <v>3</v>
      </c>
      <c r="AD10" s="12">
        <v>3</v>
      </c>
      <c r="AE10" s="12"/>
    </row>
    <row r="11" spans="1:31">
      <c r="A11" s="4" t="s">
        <v>24</v>
      </c>
      <c r="B11" s="13"/>
      <c r="C11" s="13"/>
      <c r="D11" s="13"/>
      <c r="E11" s="13"/>
      <c r="F11" s="13"/>
      <c r="G11" s="13"/>
      <c r="H11" s="72"/>
      <c r="I11" s="72"/>
      <c r="J11" s="72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</row>
    <row r="12" spans="1:31" ht="15" customHeight="1">
      <c r="A12" s="7" t="s">
        <v>25</v>
      </c>
      <c r="B12" s="12">
        <v>192</v>
      </c>
      <c r="C12" s="12">
        <v>192</v>
      </c>
      <c r="D12" s="12">
        <v>192</v>
      </c>
      <c r="E12" s="12">
        <v>192</v>
      </c>
      <c r="F12" s="12"/>
      <c r="G12" s="12">
        <v>192</v>
      </c>
      <c r="H12" s="71">
        <v>192</v>
      </c>
      <c r="I12" s="71">
        <v>192</v>
      </c>
      <c r="J12" s="71">
        <v>192</v>
      </c>
      <c r="K12" s="12">
        <v>192</v>
      </c>
      <c r="L12" s="12">
        <v>192</v>
      </c>
      <c r="M12" s="12">
        <v>192</v>
      </c>
      <c r="N12" s="12">
        <v>192</v>
      </c>
      <c r="O12" s="12">
        <v>192</v>
      </c>
      <c r="P12" s="12">
        <v>192</v>
      </c>
      <c r="Q12" s="12">
        <v>192</v>
      </c>
      <c r="R12" s="12">
        <v>192</v>
      </c>
      <c r="S12" s="12">
        <v>192</v>
      </c>
      <c r="T12" s="8">
        <v>192</v>
      </c>
      <c r="U12" s="8">
        <v>192</v>
      </c>
      <c r="V12" s="8">
        <v>192</v>
      </c>
      <c r="W12" s="8">
        <v>192</v>
      </c>
      <c r="X12" s="8">
        <v>192</v>
      </c>
      <c r="Y12" s="8">
        <v>192</v>
      </c>
      <c r="Z12" s="12">
        <v>192</v>
      </c>
      <c r="AA12" s="12">
        <v>192</v>
      </c>
      <c r="AB12" s="12">
        <v>192</v>
      </c>
      <c r="AC12" s="12">
        <v>192</v>
      </c>
      <c r="AD12" s="12">
        <v>192</v>
      </c>
      <c r="AE12" s="12"/>
    </row>
    <row r="13" spans="1:31">
      <c r="A13" s="7" t="s">
        <v>27</v>
      </c>
      <c r="B13" s="12">
        <v>64</v>
      </c>
      <c r="C13" s="12">
        <v>64</v>
      </c>
      <c r="D13" s="12">
        <v>64</v>
      </c>
      <c r="E13" s="12">
        <v>64</v>
      </c>
      <c r="F13" s="12"/>
      <c r="G13" s="12">
        <v>64</v>
      </c>
      <c r="H13" s="71">
        <v>64</v>
      </c>
      <c r="I13" s="71">
        <v>64</v>
      </c>
      <c r="J13" s="71">
        <v>64</v>
      </c>
      <c r="K13" s="12">
        <v>64</v>
      </c>
      <c r="L13" s="12">
        <v>64</v>
      </c>
      <c r="M13" s="12">
        <v>64</v>
      </c>
      <c r="N13" s="12">
        <v>64</v>
      </c>
      <c r="O13" s="12">
        <v>64</v>
      </c>
      <c r="P13" s="12">
        <v>64</v>
      </c>
      <c r="Q13" s="12">
        <v>64</v>
      </c>
      <c r="R13" s="12">
        <v>64</v>
      </c>
      <c r="S13" s="12">
        <v>64</v>
      </c>
      <c r="T13" s="8">
        <v>64</v>
      </c>
      <c r="U13" s="8">
        <v>64</v>
      </c>
      <c r="V13" s="8">
        <v>64</v>
      </c>
      <c r="W13" s="8">
        <v>64</v>
      </c>
      <c r="X13" s="8">
        <v>64</v>
      </c>
      <c r="Y13" s="8">
        <v>64</v>
      </c>
      <c r="Z13" s="12">
        <v>64</v>
      </c>
      <c r="AA13" s="12">
        <v>64</v>
      </c>
      <c r="AB13" s="12">
        <v>64</v>
      </c>
      <c r="AC13" s="12">
        <v>64</v>
      </c>
      <c r="AD13" s="12">
        <v>64</v>
      </c>
      <c r="AE13" s="12"/>
    </row>
    <row r="14" spans="1:31">
      <c r="A14" s="15" t="s">
        <v>29</v>
      </c>
      <c r="B14" s="16">
        <v>4</v>
      </c>
      <c r="C14" s="16">
        <v>4</v>
      </c>
      <c r="D14" s="16">
        <v>4</v>
      </c>
      <c r="E14" s="16">
        <v>4</v>
      </c>
      <c r="F14" s="16"/>
      <c r="G14" s="16">
        <v>4</v>
      </c>
      <c r="H14" s="73">
        <v>4</v>
      </c>
      <c r="I14" s="73">
        <v>4</v>
      </c>
      <c r="J14" s="73">
        <v>4</v>
      </c>
      <c r="K14" s="82">
        <v>4</v>
      </c>
      <c r="L14" s="82">
        <v>4</v>
      </c>
      <c r="M14" s="82">
        <v>4</v>
      </c>
      <c r="N14" s="82">
        <v>2</v>
      </c>
      <c r="O14" s="82">
        <v>2</v>
      </c>
      <c r="P14" s="82">
        <v>2</v>
      </c>
      <c r="Q14" s="82">
        <v>4</v>
      </c>
      <c r="R14" s="82">
        <v>4</v>
      </c>
      <c r="S14" s="82">
        <v>4</v>
      </c>
      <c r="T14" s="82">
        <v>4</v>
      </c>
      <c r="U14" s="82">
        <v>4</v>
      </c>
      <c r="V14" s="82">
        <v>4</v>
      </c>
      <c r="W14" s="82">
        <v>2</v>
      </c>
      <c r="X14" s="82">
        <v>2</v>
      </c>
      <c r="Y14" s="82">
        <v>2</v>
      </c>
      <c r="Z14" s="82">
        <v>4</v>
      </c>
      <c r="AA14" s="82">
        <v>4</v>
      </c>
      <c r="AB14" s="82">
        <v>4</v>
      </c>
      <c r="AC14" s="83">
        <v>4</v>
      </c>
      <c r="AD14" s="83">
        <v>4</v>
      </c>
      <c r="AE14" s="82"/>
    </row>
    <row r="15" spans="1:31">
      <c r="A15" s="10" t="s">
        <v>31</v>
      </c>
      <c r="B15" s="12">
        <v>33</v>
      </c>
      <c r="C15" s="12">
        <v>33</v>
      </c>
      <c r="D15" s="12">
        <v>33</v>
      </c>
      <c r="E15" s="12">
        <v>33</v>
      </c>
      <c r="F15" s="12"/>
      <c r="G15" s="12">
        <v>33</v>
      </c>
      <c r="H15" s="71">
        <v>33</v>
      </c>
      <c r="I15" s="71">
        <v>33</v>
      </c>
      <c r="J15" s="71">
        <v>33</v>
      </c>
      <c r="K15" s="12">
        <v>33</v>
      </c>
      <c r="L15" s="12">
        <v>33</v>
      </c>
      <c r="M15" s="12">
        <v>33</v>
      </c>
      <c r="N15" s="83">
        <v>33</v>
      </c>
      <c r="O15" s="83">
        <v>33</v>
      </c>
      <c r="P15" s="83">
        <v>33</v>
      </c>
      <c r="Q15" s="12">
        <v>33</v>
      </c>
      <c r="R15" s="12">
        <v>33</v>
      </c>
      <c r="S15" s="12">
        <v>33</v>
      </c>
      <c r="T15" s="8">
        <v>33</v>
      </c>
      <c r="U15" s="8">
        <v>33</v>
      </c>
      <c r="V15" s="8">
        <v>33</v>
      </c>
      <c r="W15" s="8">
        <v>33</v>
      </c>
      <c r="X15" s="8">
        <v>33</v>
      </c>
      <c r="Y15" s="8">
        <v>33</v>
      </c>
      <c r="Z15" s="12">
        <v>33</v>
      </c>
      <c r="AA15" s="12">
        <v>33</v>
      </c>
      <c r="AB15" s="12">
        <v>33</v>
      </c>
      <c r="AC15" s="12">
        <v>33</v>
      </c>
      <c r="AD15" s="12">
        <v>33</v>
      </c>
      <c r="AE15" s="12"/>
    </row>
    <row r="16" spans="1:31">
      <c r="A16" s="7" t="s">
        <v>33</v>
      </c>
      <c r="B16" s="12">
        <f t="shared" ref="B16:G16" si="0">B15+10*LOG10(B4)</f>
        <v>53</v>
      </c>
      <c r="C16" s="12">
        <f t="shared" si="0"/>
        <v>53</v>
      </c>
      <c r="D16" s="12">
        <f t="shared" si="0"/>
        <v>53</v>
      </c>
      <c r="E16" s="12">
        <f t="shared" si="0"/>
        <v>53</v>
      </c>
      <c r="F16" s="12"/>
      <c r="G16" s="12">
        <f t="shared" si="0"/>
        <v>53</v>
      </c>
      <c r="H16" s="71">
        <f t="shared" ref="H16:M16" si="1">H15+10*LOG10(H4)</f>
        <v>53</v>
      </c>
      <c r="I16" s="71">
        <f t="shared" si="1"/>
        <v>53</v>
      </c>
      <c r="J16" s="71">
        <f t="shared" si="1"/>
        <v>53</v>
      </c>
      <c r="K16" s="12">
        <f t="shared" si="1"/>
        <v>53</v>
      </c>
      <c r="L16" s="12">
        <f t="shared" si="1"/>
        <v>53</v>
      </c>
      <c r="M16" s="12">
        <f t="shared" si="1"/>
        <v>53</v>
      </c>
      <c r="N16" s="12">
        <f t="shared" ref="N16:S16" si="2">N15+10*LOG10(N4)</f>
        <v>53</v>
      </c>
      <c r="O16" s="12">
        <f t="shared" si="2"/>
        <v>53</v>
      </c>
      <c r="P16" s="12">
        <f t="shared" si="2"/>
        <v>53</v>
      </c>
      <c r="Q16" s="12">
        <f t="shared" si="2"/>
        <v>53</v>
      </c>
      <c r="R16" s="12">
        <f t="shared" si="2"/>
        <v>53</v>
      </c>
      <c r="S16" s="12">
        <f t="shared" si="2"/>
        <v>53</v>
      </c>
      <c r="T16" s="8">
        <f t="shared" ref="T16:Y16" si="3">T15+10*LOG10(T4)</f>
        <v>53</v>
      </c>
      <c r="U16" s="8">
        <f t="shared" si="3"/>
        <v>53</v>
      </c>
      <c r="V16" s="8">
        <f t="shared" si="3"/>
        <v>53</v>
      </c>
      <c r="W16" s="8">
        <f t="shared" si="3"/>
        <v>53</v>
      </c>
      <c r="X16" s="8">
        <f t="shared" si="3"/>
        <v>53</v>
      </c>
      <c r="Y16" s="8">
        <f t="shared" si="3"/>
        <v>53</v>
      </c>
      <c r="Z16" s="12">
        <f>Z15+10*LOG10(Z4)</f>
        <v>53</v>
      </c>
      <c r="AA16" s="12">
        <f>AA15+10*LOG10(AA4)</f>
        <v>53</v>
      </c>
      <c r="AB16" s="12">
        <f>AB15+10*LOG10(AB4)</f>
        <v>53</v>
      </c>
      <c r="AC16" s="12">
        <f>AC15+10*LOG10(AC4)</f>
        <v>53</v>
      </c>
      <c r="AD16" s="12">
        <f>AD15+10*LOG10(AD4)</f>
        <v>53</v>
      </c>
      <c r="AE16" s="12"/>
    </row>
    <row r="17" spans="1:31" ht="27.6">
      <c r="A17" s="7" t="s">
        <v>35</v>
      </c>
      <c r="B17" s="12">
        <f t="shared" ref="B17:G17" si="4">B15+10*LOG10(B41/1000000)</f>
        <v>45.375437381428746</v>
      </c>
      <c r="C17" s="12">
        <f t="shared" si="4"/>
        <v>45.375437381428746</v>
      </c>
      <c r="D17" s="12">
        <f t="shared" si="4"/>
        <v>45.375437381428746</v>
      </c>
      <c r="E17" s="12">
        <f t="shared" si="4"/>
        <v>45.375437381428746</v>
      </c>
      <c r="F17" s="12"/>
      <c r="G17" s="12">
        <f t="shared" si="4"/>
        <v>45.375437381428746</v>
      </c>
      <c r="H17" s="71">
        <f t="shared" ref="H17:M17" si="5">H15+10*LOG10(H41/1000000)</f>
        <v>45.375437381428746</v>
      </c>
      <c r="I17" s="71">
        <f t="shared" si="5"/>
        <v>45.375437381428746</v>
      </c>
      <c r="J17" s="71">
        <f t="shared" si="5"/>
        <v>45.375437381428746</v>
      </c>
      <c r="K17" s="12">
        <f t="shared" si="5"/>
        <v>45.375437381428746</v>
      </c>
      <c r="L17" s="12">
        <f t="shared" si="5"/>
        <v>45.375437381428746</v>
      </c>
      <c r="M17" s="12">
        <f t="shared" si="5"/>
        <v>45.375437381428746</v>
      </c>
      <c r="N17" s="12">
        <f t="shared" ref="N17:S17" si="6">N15+10*LOG10(N41/1000000)</f>
        <v>45.375437381428746</v>
      </c>
      <c r="O17" s="12">
        <f t="shared" si="6"/>
        <v>45.375437381428746</v>
      </c>
      <c r="P17" s="12">
        <f t="shared" si="6"/>
        <v>45.375437381428746</v>
      </c>
      <c r="Q17" s="12">
        <f t="shared" si="6"/>
        <v>45.375437381428746</v>
      </c>
      <c r="R17" s="12">
        <f t="shared" si="6"/>
        <v>45.375437381428746</v>
      </c>
      <c r="S17" s="12">
        <f t="shared" si="6"/>
        <v>45.375437381428746</v>
      </c>
      <c r="T17" s="8">
        <f t="shared" ref="T17:Y17" si="7">T15+10*LOG10(T41/1000000)</f>
        <v>45.375437381428746</v>
      </c>
      <c r="U17" s="8">
        <f t="shared" si="7"/>
        <v>45.375437381428746</v>
      </c>
      <c r="V17" s="8">
        <f t="shared" si="7"/>
        <v>45.375437381428746</v>
      </c>
      <c r="W17" s="8">
        <f t="shared" si="7"/>
        <v>45.375437381428746</v>
      </c>
      <c r="X17" s="8">
        <f t="shared" si="7"/>
        <v>45.375437381428746</v>
      </c>
      <c r="Y17" s="8">
        <f t="shared" si="7"/>
        <v>45.375437381428746</v>
      </c>
      <c r="Z17" s="12">
        <f>Z15+10*LOG10(Z41/1000000)</f>
        <v>45.375437381428746</v>
      </c>
      <c r="AA17" s="12">
        <f>AA15+10*LOG10(AA41/1000000)</f>
        <v>45.375437381428746</v>
      </c>
      <c r="AB17" s="12">
        <f>AB15+10*LOG10(AB41/1000000)</f>
        <v>45.375437381428746</v>
      </c>
      <c r="AC17" s="12">
        <f>AC15+10*LOG10(AC41/1000000)</f>
        <v>45.375437381428746</v>
      </c>
      <c r="AD17" s="12">
        <f>AD15+10*LOG10(AD41/1000000)</f>
        <v>45.375437381428746</v>
      </c>
      <c r="AE17" s="12"/>
    </row>
    <row r="18" spans="1:31" ht="41.4">
      <c r="A18" s="14" t="s">
        <v>37</v>
      </c>
      <c r="B18" s="12">
        <f t="shared" ref="B18:G18" si="8">B19+10*LOG10(B12/B13)-B20</f>
        <v>12.771212547196624</v>
      </c>
      <c r="C18" s="12">
        <f t="shared" si="8"/>
        <v>12.771212547196624</v>
      </c>
      <c r="D18" s="12">
        <f t="shared" si="8"/>
        <v>12.771212547196624</v>
      </c>
      <c r="E18" s="12">
        <f t="shared" si="8"/>
        <v>9.8212125471966232</v>
      </c>
      <c r="F18" s="12"/>
      <c r="G18" s="12">
        <f t="shared" si="8"/>
        <v>9.8212125471966232</v>
      </c>
      <c r="H18" s="71">
        <f t="shared" ref="H18:M18" si="9">H19+10*LOG10(H12/H13)-H20</f>
        <v>12.771212547196624</v>
      </c>
      <c r="I18" s="71">
        <f t="shared" si="9"/>
        <v>12.771212547196624</v>
      </c>
      <c r="J18" s="71">
        <f t="shared" si="9"/>
        <v>12.771212547196624</v>
      </c>
      <c r="K18" s="12">
        <f t="shared" si="9"/>
        <v>12.771212547196624</v>
      </c>
      <c r="L18" s="12">
        <f t="shared" si="9"/>
        <v>12.771212547196624</v>
      </c>
      <c r="M18" s="12">
        <f t="shared" si="9"/>
        <v>12.771212547196624</v>
      </c>
      <c r="N18" s="12">
        <f t="shared" ref="N18:S18" si="10">N19+10*LOG10(N12/N13)-N20</f>
        <v>10.121212547196624</v>
      </c>
      <c r="O18" s="12">
        <f t="shared" si="10"/>
        <v>10.121212547196624</v>
      </c>
      <c r="P18" s="12">
        <f t="shared" si="10"/>
        <v>10.121212547196624</v>
      </c>
      <c r="Q18" s="12">
        <f t="shared" si="10"/>
        <v>12.771212547196624</v>
      </c>
      <c r="R18" s="12">
        <f t="shared" si="10"/>
        <v>12.771212547196624</v>
      </c>
      <c r="S18" s="12">
        <f t="shared" si="10"/>
        <v>12.771212547196624</v>
      </c>
      <c r="T18" s="8">
        <f t="shared" ref="T18:Y18" si="11">T19+10*LOG10(T12/T13)-T20</f>
        <v>12.771212547196624</v>
      </c>
      <c r="U18" s="8">
        <f t="shared" si="11"/>
        <v>12.771212547196624</v>
      </c>
      <c r="V18" s="8">
        <f t="shared" si="11"/>
        <v>12.771212547196624</v>
      </c>
      <c r="W18" s="8">
        <f t="shared" si="11"/>
        <v>12.771212547196624</v>
      </c>
      <c r="X18" s="8">
        <f t="shared" si="11"/>
        <v>12.771212547196624</v>
      </c>
      <c r="Y18" s="8">
        <f t="shared" si="11"/>
        <v>12.771212547196624</v>
      </c>
      <c r="Z18" s="12">
        <f>Z19+10*LOG10(Z12/Z13)-Z20</f>
        <v>12.771212547196624</v>
      </c>
      <c r="AA18" s="12">
        <f>AA19+10*LOG10(AA12/AA13)-AA20</f>
        <v>12.771212547196624</v>
      </c>
      <c r="AB18" s="12">
        <f>AB19+10*LOG10(AB12/AB13)-AB20</f>
        <v>12.771212547196624</v>
      </c>
      <c r="AC18" s="12">
        <f>AC19+10*LOG10(AC12/AC13)-AC20</f>
        <v>12.771212547196624</v>
      </c>
      <c r="AD18" s="12">
        <f>AD19+10*LOG10(AD12/AD13)-AD20</f>
        <v>12.771212547196624</v>
      </c>
      <c r="AE18" s="12"/>
    </row>
    <row r="19" spans="1:31">
      <c r="A19" s="7" t="s">
        <v>39</v>
      </c>
      <c r="B19" s="12">
        <v>8</v>
      </c>
      <c r="C19" s="12">
        <v>8</v>
      </c>
      <c r="D19" s="12">
        <v>8</v>
      </c>
      <c r="E19" s="12">
        <v>8</v>
      </c>
      <c r="F19" s="12"/>
      <c r="G19" s="12">
        <v>8</v>
      </c>
      <c r="H19" s="71">
        <v>8</v>
      </c>
      <c r="I19" s="71">
        <v>8</v>
      </c>
      <c r="J19" s="71">
        <v>8</v>
      </c>
      <c r="K19" s="12">
        <v>8</v>
      </c>
      <c r="L19" s="12">
        <v>8</v>
      </c>
      <c r="M19" s="12">
        <v>8</v>
      </c>
      <c r="N19" s="12">
        <v>8</v>
      </c>
      <c r="O19" s="12">
        <v>8</v>
      </c>
      <c r="P19" s="12">
        <v>8</v>
      </c>
      <c r="Q19" s="12">
        <v>8</v>
      </c>
      <c r="R19" s="12">
        <v>8</v>
      </c>
      <c r="S19" s="12">
        <v>8</v>
      </c>
      <c r="T19" s="8">
        <v>8</v>
      </c>
      <c r="U19" s="8">
        <v>8</v>
      </c>
      <c r="V19" s="8">
        <v>8</v>
      </c>
      <c r="W19" s="8">
        <v>8</v>
      </c>
      <c r="X19" s="8">
        <v>8</v>
      </c>
      <c r="Y19" s="8">
        <v>8</v>
      </c>
      <c r="Z19" s="12">
        <v>8</v>
      </c>
      <c r="AA19" s="12">
        <v>8</v>
      </c>
      <c r="AB19" s="12">
        <v>8</v>
      </c>
      <c r="AC19" s="47">
        <v>8</v>
      </c>
      <c r="AD19" s="47">
        <v>8</v>
      </c>
      <c r="AE19" s="12"/>
    </row>
    <row r="20" spans="1:31" ht="41.4">
      <c r="A20" s="15" t="s">
        <v>41</v>
      </c>
      <c r="B20" s="16">
        <v>0</v>
      </c>
      <c r="C20" s="16">
        <v>0</v>
      </c>
      <c r="D20" s="16">
        <v>0</v>
      </c>
      <c r="E20" s="16">
        <v>2.95</v>
      </c>
      <c r="F20" s="16"/>
      <c r="G20" s="16">
        <v>2.95</v>
      </c>
      <c r="H20" s="73">
        <v>0</v>
      </c>
      <c r="I20" s="73">
        <v>0</v>
      </c>
      <c r="J20" s="73">
        <v>0</v>
      </c>
      <c r="K20" s="82">
        <v>0</v>
      </c>
      <c r="L20" s="82">
        <v>0</v>
      </c>
      <c r="M20" s="82">
        <v>0</v>
      </c>
      <c r="N20" s="82">
        <v>2.65</v>
      </c>
      <c r="O20" s="82">
        <v>2.65</v>
      </c>
      <c r="P20" s="82">
        <v>2.65</v>
      </c>
      <c r="Q20" s="82">
        <v>0</v>
      </c>
      <c r="R20" s="82">
        <v>0</v>
      </c>
      <c r="S20" s="82">
        <v>0</v>
      </c>
      <c r="T20" s="82">
        <v>0</v>
      </c>
      <c r="U20" s="82">
        <v>0</v>
      </c>
      <c r="V20" s="82">
        <v>0</v>
      </c>
      <c r="W20" s="82">
        <v>0</v>
      </c>
      <c r="X20" s="82">
        <v>0</v>
      </c>
      <c r="Y20" s="82">
        <v>0</v>
      </c>
      <c r="Z20" s="82">
        <v>0</v>
      </c>
      <c r="AA20" s="82">
        <v>0</v>
      </c>
      <c r="AB20" s="82">
        <v>0</v>
      </c>
      <c r="AC20" s="82">
        <v>0</v>
      </c>
      <c r="AD20" s="82">
        <v>0</v>
      </c>
      <c r="AE20" s="82"/>
    </row>
    <row r="21" spans="1:31" ht="61.5" customHeight="1">
      <c r="A21" s="27" t="s">
        <v>43</v>
      </c>
      <c r="B21" s="18">
        <v>12</v>
      </c>
      <c r="C21" s="18">
        <v>12</v>
      </c>
      <c r="D21" s="18">
        <v>12</v>
      </c>
      <c r="E21" s="18">
        <v>12.04</v>
      </c>
      <c r="F21" s="18"/>
      <c r="G21" s="18">
        <v>12.04</v>
      </c>
      <c r="H21" s="74">
        <v>12</v>
      </c>
      <c r="I21" s="74">
        <v>12</v>
      </c>
      <c r="J21" s="74">
        <v>12</v>
      </c>
      <c r="K21" s="16">
        <v>12</v>
      </c>
      <c r="L21" s="16">
        <v>12</v>
      </c>
      <c r="M21" s="16">
        <v>12</v>
      </c>
      <c r="N21" s="16">
        <f>10*LOG10(N13/N14)</f>
        <v>15.051499783199061</v>
      </c>
      <c r="O21" s="16">
        <f t="shared" ref="O21:P21" si="12">10*LOG10(O13/O14)</f>
        <v>15.051499783199061</v>
      </c>
      <c r="P21" s="16">
        <f t="shared" si="12"/>
        <v>15.051499783199061</v>
      </c>
      <c r="Q21" s="16">
        <v>8</v>
      </c>
      <c r="R21" s="16">
        <v>8</v>
      </c>
      <c r="S21" s="16">
        <v>8</v>
      </c>
      <c r="T21" s="16">
        <v>12</v>
      </c>
      <c r="U21" s="16">
        <v>12</v>
      </c>
      <c r="V21" s="16">
        <v>12</v>
      </c>
      <c r="W21" s="16">
        <v>15.05</v>
      </c>
      <c r="X21" s="16">
        <v>15.05</v>
      </c>
      <c r="Y21" s="16">
        <v>15.05</v>
      </c>
      <c r="Z21" s="16">
        <v>12</v>
      </c>
      <c r="AA21" s="16">
        <v>12</v>
      </c>
      <c r="AB21" s="16">
        <v>12</v>
      </c>
      <c r="AC21" s="52">
        <v>12</v>
      </c>
      <c r="AD21" s="52">
        <v>12</v>
      </c>
      <c r="AE21" s="16"/>
    </row>
    <row r="22" spans="1:31">
      <c r="A22" s="7" t="s">
        <v>45</v>
      </c>
      <c r="B22" s="12">
        <v>0</v>
      </c>
      <c r="C22" s="12">
        <v>0</v>
      </c>
      <c r="D22" s="12">
        <v>0</v>
      </c>
      <c r="E22" s="12">
        <v>0</v>
      </c>
      <c r="F22" s="12"/>
      <c r="G22" s="12">
        <v>0</v>
      </c>
      <c r="H22" s="71">
        <v>0</v>
      </c>
      <c r="I22" s="71">
        <v>0</v>
      </c>
      <c r="J22" s="71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2">
        <v>0</v>
      </c>
      <c r="Q22" s="12">
        <v>0</v>
      </c>
      <c r="R22" s="12">
        <v>0</v>
      </c>
      <c r="S22" s="12">
        <v>0</v>
      </c>
      <c r="T22" s="8">
        <v>0</v>
      </c>
      <c r="U22" s="8">
        <v>0</v>
      </c>
      <c r="V22" s="8">
        <v>0</v>
      </c>
      <c r="W22" s="8">
        <v>0</v>
      </c>
      <c r="X22" s="8">
        <v>0</v>
      </c>
      <c r="Y22" s="8">
        <v>0</v>
      </c>
      <c r="Z22" s="12">
        <v>0</v>
      </c>
      <c r="AA22" s="12">
        <v>0</v>
      </c>
      <c r="AB22" s="12">
        <v>0</v>
      </c>
      <c r="AC22" s="12">
        <v>0</v>
      </c>
      <c r="AD22" s="12">
        <v>0</v>
      </c>
      <c r="AE22" s="12"/>
    </row>
    <row r="23" spans="1:31">
      <c r="A23" s="7" t="s">
        <v>47</v>
      </c>
      <c r="B23" s="12">
        <v>0</v>
      </c>
      <c r="C23" s="12">
        <v>0</v>
      </c>
      <c r="D23" s="12">
        <v>0</v>
      </c>
      <c r="E23" s="12">
        <v>0</v>
      </c>
      <c r="F23" s="12"/>
      <c r="G23" s="12">
        <v>0</v>
      </c>
      <c r="H23" s="71">
        <v>0</v>
      </c>
      <c r="I23" s="71">
        <v>0</v>
      </c>
      <c r="J23" s="71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2">
        <v>0</v>
      </c>
      <c r="Q23" s="12">
        <v>0</v>
      </c>
      <c r="R23" s="12">
        <v>0</v>
      </c>
      <c r="S23" s="12">
        <v>0</v>
      </c>
      <c r="T23" s="8">
        <v>0</v>
      </c>
      <c r="U23" s="8">
        <v>0</v>
      </c>
      <c r="V23" s="8">
        <v>0</v>
      </c>
      <c r="W23" s="8">
        <v>0</v>
      </c>
      <c r="X23" s="8">
        <v>0</v>
      </c>
      <c r="Y23" s="8">
        <v>0</v>
      </c>
      <c r="Z23" s="12">
        <v>0</v>
      </c>
      <c r="AA23" s="12">
        <v>0</v>
      </c>
      <c r="AB23" s="12">
        <v>0</v>
      </c>
      <c r="AC23" s="12">
        <v>0</v>
      </c>
      <c r="AD23" s="12">
        <v>0</v>
      </c>
      <c r="AE23" s="12"/>
    </row>
    <row r="24" spans="1:31" ht="27.6">
      <c r="A24" s="7" t="s">
        <v>48</v>
      </c>
      <c r="B24" s="12">
        <v>3</v>
      </c>
      <c r="C24" s="12">
        <v>3</v>
      </c>
      <c r="D24" s="12">
        <v>3</v>
      </c>
      <c r="E24" s="12">
        <v>3</v>
      </c>
      <c r="F24" s="12"/>
      <c r="G24" s="12">
        <v>3</v>
      </c>
      <c r="H24" s="71">
        <v>3</v>
      </c>
      <c r="I24" s="71">
        <v>3</v>
      </c>
      <c r="J24" s="71">
        <v>3</v>
      </c>
      <c r="K24" s="12">
        <v>3</v>
      </c>
      <c r="L24" s="12">
        <v>3</v>
      </c>
      <c r="M24" s="12">
        <v>3</v>
      </c>
      <c r="N24" s="12">
        <v>3</v>
      </c>
      <c r="O24" s="12">
        <v>3</v>
      </c>
      <c r="P24" s="12">
        <v>3</v>
      </c>
      <c r="Q24" s="12">
        <v>3</v>
      </c>
      <c r="R24" s="12">
        <v>3</v>
      </c>
      <c r="S24" s="12">
        <v>3</v>
      </c>
      <c r="T24" s="8">
        <v>3</v>
      </c>
      <c r="U24" s="8">
        <v>3</v>
      </c>
      <c r="V24" s="8">
        <v>3</v>
      </c>
      <c r="W24" s="8">
        <v>3</v>
      </c>
      <c r="X24" s="8">
        <v>3</v>
      </c>
      <c r="Y24" s="8">
        <v>3</v>
      </c>
      <c r="Z24" s="12">
        <v>3</v>
      </c>
      <c r="AA24" s="12">
        <v>3</v>
      </c>
      <c r="AB24" s="12">
        <v>3</v>
      </c>
      <c r="AC24" s="12">
        <v>3</v>
      </c>
      <c r="AD24" s="12">
        <v>3</v>
      </c>
      <c r="AE24" s="12"/>
    </row>
    <row r="25" spans="1:31">
      <c r="A25" s="7" t="s">
        <v>49</v>
      </c>
      <c r="B25" s="12">
        <f t="shared" ref="B25:G25" si="13">B17+B18+B21+B22-B24</f>
        <v>67.146649928625379</v>
      </c>
      <c r="C25" s="12">
        <f t="shared" si="13"/>
        <v>67.146649928625379</v>
      </c>
      <c r="D25" s="12">
        <f t="shared" si="13"/>
        <v>67.146649928625379</v>
      </c>
      <c r="E25" s="12">
        <f t="shared" si="13"/>
        <v>64.236649928625368</v>
      </c>
      <c r="F25" s="12"/>
      <c r="G25" s="12">
        <f t="shared" si="13"/>
        <v>64.236649928625368</v>
      </c>
      <c r="H25" s="71">
        <f t="shared" ref="H25:M25" si="14">H17+H18+H21+H22-H24</f>
        <v>67.146649928625379</v>
      </c>
      <c r="I25" s="71">
        <f t="shared" si="14"/>
        <v>67.146649928625379</v>
      </c>
      <c r="J25" s="71">
        <f t="shared" si="14"/>
        <v>67.146649928625379</v>
      </c>
      <c r="K25" s="12">
        <f t="shared" si="14"/>
        <v>67.146649928625379</v>
      </c>
      <c r="L25" s="12">
        <f t="shared" si="14"/>
        <v>67.146649928625379</v>
      </c>
      <c r="M25" s="12">
        <f t="shared" si="14"/>
        <v>67.146649928625379</v>
      </c>
      <c r="N25" s="12">
        <f t="shared" ref="N25:S25" si="15">N17+N18+N21+N22-N24</f>
        <v>67.548149711824436</v>
      </c>
      <c r="O25" s="12">
        <f t="shared" si="15"/>
        <v>67.548149711824436</v>
      </c>
      <c r="P25" s="12">
        <f t="shared" si="15"/>
        <v>67.548149711824436</v>
      </c>
      <c r="Q25" s="12">
        <f t="shared" si="15"/>
        <v>63.146649928625379</v>
      </c>
      <c r="R25" s="12">
        <f t="shared" si="15"/>
        <v>63.146649928625379</v>
      </c>
      <c r="S25" s="12">
        <f t="shared" si="15"/>
        <v>63.146649928625379</v>
      </c>
      <c r="T25" s="8">
        <f t="shared" ref="T25:Y25" si="16">T17+T18+T21+T22-T24</f>
        <v>67.146649928625379</v>
      </c>
      <c r="U25" s="8">
        <f t="shared" si="16"/>
        <v>67.146649928625379</v>
      </c>
      <c r="V25" s="8">
        <f t="shared" si="16"/>
        <v>67.146649928625379</v>
      </c>
      <c r="W25" s="8">
        <f t="shared" si="16"/>
        <v>70.196649928625376</v>
      </c>
      <c r="X25" s="8">
        <f t="shared" si="16"/>
        <v>70.196649928625376</v>
      </c>
      <c r="Y25" s="8">
        <f t="shared" si="16"/>
        <v>70.196649928625376</v>
      </c>
      <c r="Z25" s="12">
        <f>Z17+Z18+Z21+Z22-Z24</f>
        <v>67.146649928625379</v>
      </c>
      <c r="AA25" s="12">
        <f>AA17+AA18+AA21+AA22-AA24</f>
        <v>67.146649928625379</v>
      </c>
      <c r="AB25" s="12">
        <f>AB17+AB18+AB21+AB22-AB24</f>
        <v>67.146649928625379</v>
      </c>
      <c r="AC25" s="12">
        <f>AC17+AC18+AC21+AC22-AC24</f>
        <v>67.146649928625379</v>
      </c>
      <c r="AD25" s="12">
        <f>AD17+AD18+AD21+AD22-AD24</f>
        <v>67.146649928625379</v>
      </c>
      <c r="AE25" s="12"/>
    </row>
    <row r="26" spans="1:31">
      <c r="A26" s="7" t="s">
        <v>51</v>
      </c>
      <c r="B26" s="9" t="s">
        <v>16</v>
      </c>
      <c r="C26" s="9" t="s">
        <v>16</v>
      </c>
      <c r="D26" s="9" t="s">
        <v>16</v>
      </c>
      <c r="E26" s="9" t="s">
        <v>16</v>
      </c>
      <c r="F26" s="9"/>
      <c r="G26" s="9" t="s">
        <v>16</v>
      </c>
      <c r="H26" s="69" t="s">
        <v>16</v>
      </c>
      <c r="I26" s="69" t="s">
        <v>16</v>
      </c>
      <c r="J26" s="69" t="s">
        <v>16</v>
      </c>
      <c r="K26" s="69" t="s">
        <v>16</v>
      </c>
      <c r="L26" s="69" t="s">
        <v>16</v>
      </c>
      <c r="M26" s="69" t="s">
        <v>16</v>
      </c>
      <c r="N26" s="9" t="s">
        <v>16</v>
      </c>
      <c r="O26" s="9" t="s">
        <v>16</v>
      </c>
      <c r="P26" s="9" t="s">
        <v>16</v>
      </c>
      <c r="Q26" s="9" t="s">
        <v>16</v>
      </c>
      <c r="R26" s="9" t="s">
        <v>16</v>
      </c>
      <c r="S26" s="9" t="s">
        <v>16</v>
      </c>
      <c r="T26" s="9" t="s">
        <v>16</v>
      </c>
      <c r="U26" s="9" t="s">
        <v>16</v>
      </c>
      <c r="V26" s="9" t="s">
        <v>16</v>
      </c>
      <c r="W26" s="9" t="s">
        <v>16</v>
      </c>
      <c r="X26" s="9" t="s">
        <v>16</v>
      </c>
      <c r="Y26" s="9" t="s">
        <v>16</v>
      </c>
      <c r="Z26" s="9" t="s">
        <v>16</v>
      </c>
      <c r="AA26" s="9" t="s">
        <v>16</v>
      </c>
      <c r="AB26" s="9" t="s">
        <v>16</v>
      </c>
      <c r="AC26" s="9" t="s">
        <v>16</v>
      </c>
      <c r="AD26" s="9" t="s">
        <v>16</v>
      </c>
      <c r="AE26" s="9"/>
    </row>
    <row r="27" spans="1:31">
      <c r="A27" s="4" t="s">
        <v>52</v>
      </c>
      <c r="B27" s="13"/>
      <c r="C27" s="13"/>
      <c r="D27" s="13"/>
      <c r="E27" s="13"/>
      <c r="F27" s="13"/>
      <c r="G27" s="13"/>
      <c r="H27" s="72"/>
      <c r="I27" s="72"/>
      <c r="J27" s="72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</row>
    <row r="28" spans="1:31">
      <c r="A28" s="7" t="s">
        <v>53</v>
      </c>
      <c r="B28" s="12">
        <v>4</v>
      </c>
      <c r="C28" s="12">
        <v>2</v>
      </c>
      <c r="D28" s="12">
        <v>1</v>
      </c>
      <c r="E28" s="12">
        <v>4</v>
      </c>
      <c r="F28" s="12"/>
      <c r="G28" s="12">
        <v>1</v>
      </c>
      <c r="H28" s="71">
        <v>4</v>
      </c>
      <c r="I28" s="71">
        <v>2</v>
      </c>
      <c r="J28" s="71">
        <v>1</v>
      </c>
      <c r="K28" s="12">
        <v>4</v>
      </c>
      <c r="L28" s="12">
        <v>2</v>
      </c>
      <c r="M28" s="12">
        <v>1</v>
      </c>
      <c r="N28" s="12">
        <v>4</v>
      </c>
      <c r="O28" s="12">
        <v>2</v>
      </c>
      <c r="P28" s="12">
        <v>1</v>
      </c>
      <c r="Q28" s="12">
        <v>4</v>
      </c>
      <c r="R28" s="12">
        <v>2</v>
      </c>
      <c r="S28" s="12">
        <v>1</v>
      </c>
      <c r="T28" s="8">
        <v>4</v>
      </c>
      <c r="U28" s="8">
        <v>2</v>
      </c>
      <c r="V28" s="8">
        <v>1</v>
      </c>
      <c r="W28" s="8">
        <v>4</v>
      </c>
      <c r="X28" s="8">
        <v>2</v>
      </c>
      <c r="Y28" s="8">
        <v>1</v>
      </c>
      <c r="Z28" s="12">
        <v>4</v>
      </c>
      <c r="AA28" s="12">
        <v>2</v>
      </c>
      <c r="AB28" s="12">
        <v>1</v>
      </c>
      <c r="AC28" s="12">
        <v>4</v>
      </c>
      <c r="AD28" s="12">
        <v>2</v>
      </c>
      <c r="AE28" s="12"/>
    </row>
    <row r="29" spans="1:31">
      <c r="A29" s="7" t="s">
        <v>54</v>
      </c>
      <c r="B29" s="12">
        <v>4</v>
      </c>
      <c r="C29" s="12">
        <v>2</v>
      </c>
      <c r="D29" s="12">
        <v>1</v>
      </c>
      <c r="E29" s="12">
        <v>4</v>
      </c>
      <c r="F29" s="12"/>
      <c r="G29" s="12">
        <v>1</v>
      </c>
      <c r="H29" s="71">
        <v>4</v>
      </c>
      <c r="I29" s="71">
        <v>2</v>
      </c>
      <c r="J29" s="71">
        <v>1</v>
      </c>
      <c r="K29" s="12">
        <v>4</v>
      </c>
      <c r="L29" s="12">
        <v>2</v>
      </c>
      <c r="M29" s="12">
        <v>1</v>
      </c>
      <c r="N29" s="12">
        <v>4</v>
      </c>
      <c r="O29" s="12">
        <v>2</v>
      </c>
      <c r="P29" s="12">
        <v>1</v>
      </c>
      <c r="Q29" s="12">
        <v>4</v>
      </c>
      <c r="R29" s="12">
        <v>2</v>
      </c>
      <c r="S29" s="12">
        <v>1</v>
      </c>
      <c r="T29" s="8">
        <v>4</v>
      </c>
      <c r="U29" s="8">
        <v>2</v>
      </c>
      <c r="V29" s="8">
        <v>1</v>
      </c>
      <c r="W29" s="8">
        <v>4</v>
      </c>
      <c r="X29" s="8">
        <v>2</v>
      </c>
      <c r="Y29" s="8">
        <v>1</v>
      </c>
      <c r="Z29" s="12">
        <v>4</v>
      </c>
      <c r="AA29" s="12">
        <v>2</v>
      </c>
      <c r="AB29" s="12">
        <v>1</v>
      </c>
      <c r="AC29" s="12">
        <v>4</v>
      </c>
      <c r="AD29" s="12">
        <v>2</v>
      </c>
      <c r="AE29" s="12"/>
    </row>
    <row r="30" spans="1:31" ht="41.4">
      <c r="A30" s="7" t="s">
        <v>56</v>
      </c>
      <c r="B30" s="12">
        <f t="shared" ref="B30:G30" si="17">B31+10*LOG10(B28/B29)-B32</f>
        <v>0</v>
      </c>
      <c r="C30" s="12">
        <f t="shared" si="17"/>
        <v>-3</v>
      </c>
      <c r="D30" s="12">
        <f t="shared" si="17"/>
        <v>-3</v>
      </c>
      <c r="E30" s="12">
        <f t="shared" si="17"/>
        <v>0</v>
      </c>
      <c r="F30" s="12"/>
      <c r="G30" s="12">
        <f t="shared" si="17"/>
        <v>-3</v>
      </c>
      <c r="H30" s="71">
        <f t="shared" ref="H30:M30" si="18">H31+10*LOG10(H28/H29)-H32</f>
        <v>0</v>
      </c>
      <c r="I30" s="71">
        <f t="shared" si="18"/>
        <v>-3</v>
      </c>
      <c r="J30" s="71">
        <f t="shared" si="18"/>
        <v>-3</v>
      </c>
      <c r="K30" s="12">
        <f t="shared" si="18"/>
        <v>0</v>
      </c>
      <c r="L30" s="12">
        <f t="shared" si="18"/>
        <v>-3</v>
      </c>
      <c r="M30" s="12">
        <f t="shared" si="18"/>
        <v>-3</v>
      </c>
      <c r="N30" s="12">
        <f t="shared" ref="N30:S30" si="19">N31+10*LOG10(N28/N29)-N32</f>
        <v>0</v>
      </c>
      <c r="O30" s="12">
        <f t="shared" si="19"/>
        <v>-3</v>
      </c>
      <c r="P30" s="12">
        <f t="shared" si="19"/>
        <v>-3</v>
      </c>
      <c r="Q30" s="12">
        <f t="shared" si="19"/>
        <v>0</v>
      </c>
      <c r="R30" s="12">
        <f t="shared" si="19"/>
        <v>-3</v>
      </c>
      <c r="S30" s="12">
        <f t="shared" si="19"/>
        <v>-3</v>
      </c>
      <c r="T30" s="8">
        <f t="shared" ref="T30:Y30" si="20">T31+10*LOG10(T28/T29)-T32</f>
        <v>0</v>
      </c>
      <c r="U30" s="8">
        <f t="shared" si="20"/>
        <v>-3</v>
      </c>
      <c r="V30" s="8">
        <f t="shared" si="20"/>
        <v>-3</v>
      </c>
      <c r="W30" s="8">
        <f t="shared" si="20"/>
        <v>0</v>
      </c>
      <c r="X30" s="8">
        <f t="shared" si="20"/>
        <v>-3</v>
      </c>
      <c r="Y30" s="8">
        <f t="shared" si="20"/>
        <v>-3</v>
      </c>
      <c r="Z30" s="12">
        <f>Z31+10*LOG10(Z28/Z29)-Z32</f>
        <v>0</v>
      </c>
      <c r="AA30" s="12">
        <f>AA31+10*LOG10(AA28/AA29)-AA32</f>
        <v>-3</v>
      </c>
      <c r="AB30" s="12">
        <f>AB31+10*LOG10(AB28/AB29)-AB32</f>
        <v>-3</v>
      </c>
      <c r="AC30" s="12">
        <f>AC31+10*LOG10(AC28/AC29)-AC32</f>
        <v>0</v>
      </c>
      <c r="AD30" s="12">
        <f>AD31+10*LOG10(AD28/AD29)-AD32</f>
        <v>-3</v>
      </c>
      <c r="AE30" s="12"/>
    </row>
    <row r="31" spans="1:31">
      <c r="A31" s="7" t="s">
        <v>57</v>
      </c>
      <c r="B31" s="12">
        <v>0</v>
      </c>
      <c r="C31" s="12">
        <v>-3</v>
      </c>
      <c r="D31" s="12">
        <v>-3</v>
      </c>
      <c r="E31" s="12">
        <v>0</v>
      </c>
      <c r="F31" s="12"/>
      <c r="G31" s="12">
        <v>-3</v>
      </c>
      <c r="H31" s="71">
        <v>0</v>
      </c>
      <c r="I31" s="71">
        <v>-3</v>
      </c>
      <c r="J31" s="71">
        <v>-3</v>
      </c>
      <c r="K31" s="12">
        <v>0</v>
      </c>
      <c r="L31" s="12">
        <v>-3</v>
      </c>
      <c r="M31" s="12">
        <v>-3</v>
      </c>
      <c r="N31" s="12">
        <v>0</v>
      </c>
      <c r="O31" s="12">
        <v>-3</v>
      </c>
      <c r="P31" s="12">
        <v>-3</v>
      </c>
      <c r="Q31" s="12">
        <v>0</v>
      </c>
      <c r="R31" s="12">
        <v>-3</v>
      </c>
      <c r="S31" s="12">
        <v>-3</v>
      </c>
      <c r="T31" s="8">
        <v>0</v>
      </c>
      <c r="U31" s="8">
        <v>-3</v>
      </c>
      <c r="V31" s="8">
        <v>-3</v>
      </c>
      <c r="W31" s="8">
        <v>0</v>
      </c>
      <c r="X31" s="8">
        <v>-3</v>
      </c>
      <c r="Y31" s="8">
        <v>-3</v>
      </c>
      <c r="Z31" s="12">
        <v>0</v>
      </c>
      <c r="AA31" s="12">
        <v>-3</v>
      </c>
      <c r="AB31" s="12">
        <v>-3</v>
      </c>
      <c r="AC31" s="12">
        <v>0</v>
      </c>
      <c r="AD31" s="12">
        <v>-3</v>
      </c>
      <c r="AE31" s="12"/>
    </row>
    <row r="32" spans="1:31" ht="41.4">
      <c r="A32" s="14" t="s">
        <v>58</v>
      </c>
      <c r="B32" s="12">
        <v>0</v>
      </c>
      <c r="C32" s="12">
        <v>0</v>
      </c>
      <c r="D32" s="12">
        <v>0</v>
      </c>
      <c r="E32" s="12">
        <v>0</v>
      </c>
      <c r="F32" s="12"/>
      <c r="G32" s="12">
        <v>0</v>
      </c>
      <c r="H32" s="71">
        <v>0</v>
      </c>
      <c r="I32" s="71">
        <v>0</v>
      </c>
      <c r="J32" s="71">
        <v>0</v>
      </c>
      <c r="K32" s="12">
        <v>0</v>
      </c>
      <c r="L32" s="12">
        <v>0</v>
      </c>
      <c r="M32" s="12">
        <v>0</v>
      </c>
      <c r="N32" s="12">
        <v>0</v>
      </c>
      <c r="O32" s="12">
        <v>0</v>
      </c>
      <c r="P32" s="12">
        <v>0</v>
      </c>
      <c r="Q32" s="12">
        <v>0</v>
      </c>
      <c r="R32" s="12">
        <v>0</v>
      </c>
      <c r="S32" s="12">
        <v>0</v>
      </c>
      <c r="T32" s="8">
        <v>0</v>
      </c>
      <c r="U32" s="8">
        <v>0</v>
      </c>
      <c r="V32" s="8">
        <v>0</v>
      </c>
      <c r="W32" s="8">
        <v>0</v>
      </c>
      <c r="X32" s="8">
        <v>0</v>
      </c>
      <c r="Y32" s="8">
        <v>0</v>
      </c>
      <c r="Z32" s="12">
        <v>0</v>
      </c>
      <c r="AA32" s="12">
        <v>0</v>
      </c>
      <c r="AB32" s="12">
        <v>0</v>
      </c>
      <c r="AC32" s="12">
        <v>0</v>
      </c>
      <c r="AD32" s="12">
        <v>0</v>
      </c>
      <c r="AE32" s="12"/>
    </row>
    <row r="33" spans="1:31" ht="27.6">
      <c r="A33" s="20" t="s">
        <v>105</v>
      </c>
      <c r="B33" s="12">
        <v>0</v>
      </c>
      <c r="C33" s="12">
        <v>0</v>
      </c>
      <c r="D33" s="12">
        <v>0</v>
      </c>
      <c r="E33" s="12">
        <v>0</v>
      </c>
      <c r="F33" s="12"/>
      <c r="G33" s="12">
        <v>0</v>
      </c>
      <c r="H33" s="71">
        <v>0</v>
      </c>
      <c r="I33" s="71">
        <v>0</v>
      </c>
      <c r="J33" s="71">
        <v>0</v>
      </c>
      <c r="K33" s="12">
        <v>0</v>
      </c>
      <c r="L33" s="12">
        <v>0</v>
      </c>
      <c r="M33" s="12">
        <v>0</v>
      </c>
      <c r="N33" s="12">
        <v>0</v>
      </c>
      <c r="O33" s="12">
        <v>0</v>
      </c>
      <c r="P33" s="12">
        <v>0</v>
      </c>
      <c r="Q33" s="12">
        <v>0</v>
      </c>
      <c r="R33" s="12">
        <v>0</v>
      </c>
      <c r="S33" s="12">
        <v>0</v>
      </c>
      <c r="T33" s="8">
        <v>0</v>
      </c>
      <c r="U33" s="8">
        <v>0</v>
      </c>
      <c r="V33" s="8">
        <v>0</v>
      </c>
      <c r="W33" s="8">
        <v>0</v>
      </c>
      <c r="X33" s="8">
        <v>0</v>
      </c>
      <c r="Y33" s="8">
        <v>0</v>
      </c>
      <c r="Z33" s="12">
        <v>0</v>
      </c>
      <c r="AA33" s="12">
        <v>0</v>
      </c>
      <c r="AB33" s="12">
        <v>0</v>
      </c>
      <c r="AC33" s="12">
        <v>0</v>
      </c>
      <c r="AD33" s="12">
        <v>0</v>
      </c>
      <c r="AE33" s="12"/>
    </row>
    <row r="34" spans="1:31" ht="27.6">
      <c r="A34" s="7" t="s">
        <v>60</v>
      </c>
      <c r="B34" s="12">
        <v>1</v>
      </c>
      <c r="C34" s="12">
        <v>1</v>
      </c>
      <c r="D34" s="12">
        <v>1</v>
      </c>
      <c r="E34" s="12">
        <v>1</v>
      </c>
      <c r="F34" s="12"/>
      <c r="G34" s="12">
        <v>1</v>
      </c>
      <c r="H34" s="71">
        <v>1</v>
      </c>
      <c r="I34" s="71">
        <v>1</v>
      </c>
      <c r="J34" s="71">
        <v>1</v>
      </c>
      <c r="K34" s="12">
        <v>1</v>
      </c>
      <c r="L34" s="12">
        <v>1</v>
      </c>
      <c r="M34" s="12">
        <v>1</v>
      </c>
      <c r="N34" s="12">
        <v>1</v>
      </c>
      <c r="O34" s="12">
        <v>1</v>
      </c>
      <c r="P34" s="12">
        <v>1</v>
      </c>
      <c r="Q34" s="12">
        <v>1</v>
      </c>
      <c r="R34" s="12">
        <v>1</v>
      </c>
      <c r="S34" s="12">
        <v>1</v>
      </c>
      <c r="T34" s="8">
        <v>1</v>
      </c>
      <c r="U34" s="8">
        <v>1</v>
      </c>
      <c r="V34" s="8">
        <v>1</v>
      </c>
      <c r="W34" s="8">
        <v>1</v>
      </c>
      <c r="X34" s="8">
        <v>1</v>
      </c>
      <c r="Y34" s="8">
        <v>1</v>
      </c>
      <c r="Z34" s="12">
        <v>1</v>
      </c>
      <c r="AA34" s="12">
        <v>1</v>
      </c>
      <c r="AB34" s="12">
        <v>1</v>
      </c>
      <c r="AC34" s="12">
        <v>1</v>
      </c>
      <c r="AD34" s="12">
        <v>1</v>
      </c>
      <c r="AE34" s="12"/>
    </row>
    <row r="35" spans="1:31">
      <c r="A35" s="7" t="s">
        <v>61</v>
      </c>
      <c r="B35" s="8">
        <v>7</v>
      </c>
      <c r="C35" s="8">
        <v>7</v>
      </c>
      <c r="D35" s="8">
        <v>7</v>
      </c>
      <c r="E35" s="8">
        <v>7</v>
      </c>
      <c r="F35" s="8"/>
      <c r="G35" s="8">
        <v>7</v>
      </c>
      <c r="H35" s="68">
        <v>7</v>
      </c>
      <c r="I35" s="68">
        <v>7</v>
      </c>
      <c r="J35" s="68">
        <v>7</v>
      </c>
      <c r="K35" s="8">
        <v>7</v>
      </c>
      <c r="L35" s="8">
        <v>7</v>
      </c>
      <c r="M35" s="8">
        <v>7</v>
      </c>
      <c r="N35" s="8">
        <v>7</v>
      </c>
      <c r="O35" s="8">
        <v>7</v>
      </c>
      <c r="P35" s="8">
        <v>7</v>
      </c>
      <c r="Q35" s="8">
        <v>7</v>
      </c>
      <c r="R35" s="8">
        <v>7</v>
      </c>
      <c r="S35" s="8">
        <v>7</v>
      </c>
      <c r="T35" s="8">
        <v>7</v>
      </c>
      <c r="U35" s="8">
        <v>7</v>
      </c>
      <c r="V35" s="8">
        <v>7</v>
      </c>
      <c r="W35" s="8">
        <v>7</v>
      </c>
      <c r="X35" s="8">
        <v>7</v>
      </c>
      <c r="Y35" s="8">
        <v>7</v>
      </c>
      <c r="Z35" s="8">
        <v>7</v>
      </c>
      <c r="AA35" s="8">
        <v>7</v>
      </c>
      <c r="AB35" s="8">
        <v>7</v>
      </c>
      <c r="AC35" s="8">
        <v>7</v>
      </c>
      <c r="AD35" s="8">
        <v>7</v>
      </c>
      <c r="AE35" s="8"/>
    </row>
    <row r="36" spans="1:31">
      <c r="A36" s="7" t="s">
        <v>62</v>
      </c>
      <c r="B36" s="8">
        <v>-174</v>
      </c>
      <c r="C36" s="8">
        <v>-174</v>
      </c>
      <c r="D36" s="8">
        <v>-174</v>
      </c>
      <c r="E36" s="8">
        <v>-174</v>
      </c>
      <c r="F36" s="8"/>
      <c r="G36" s="8">
        <v>-174</v>
      </c>
      <c r="H36" s="68">
        <v>-174</v>
      </c>
      <c r="I36" s="68">
        <v>-174</v>
      </c>
      <c r="J36" s="68">
        <v>-174</v>
      </c>
      <c r="K36" s="8">
        <v>-174</v>
      </c>
      <c r="L36" s="8">
        <v>-174</v>
      </c>
      <c r="M36" s="8">
        <v>-174</v>
      </c>
      <c r="N36" s="8">
        <v>-174</v>
      </c>
      <c r="O36" s="8">
        <v>-174</v>
      </c>
      <c r="P36" s="8">
        <v>-174</v>
      </c>
      <c r="Q36" s="8">
        <v>-174</v>
      </c>
      <c r="R36" s="8">
        <v>-174</v>
      </c>
      <c r="S36" s="8">
        <v>-174</v>
      </c>
      <c r="T36" s="8">
        <v>-174</v>
      </c>
      <c r="U36" s="8">
        <v>-174</v>
      </c>
      <c r="V36" s="8">
        <v>-174</v>
      </c>
      <c r="W36" s="8">
        <v>-174</v>
      </c>
      <c r="X36" s="8">
        <v>-174</v>
      </c>
      <c r="Y36" s="8">
        <v>-174</v>
      </c>
      <c r="Z36" s="8">
        <v>-174</v>
      </c>
      <c r="AA36" s="8">
        <v>-174</v>
      </c>
      <c r="AB36" s="8">
        <v>-174</v>
      </c>
      <c r="AC36" s="8">
        <v>-174</v>
      </c>
      <c r="AD36" s="8">
        <v>-174</v>
      </c>
      <c r="AE36" s="8"/>
    </row>
    <row r="37" spans="1:31">
      <c r="A37" s="15" t="s">
        <v>63</v>
      </c>
      <c r="B37" s="16">
        <v>-999</v>
      </c>
      <c r="C37" s="16">
        <v>-999</v>
      </c>
      <c r="D37" s="16">
        <v>-999</v>
      </c>
      <c r="E37" s="16">
        <v>-999</v>
      </c>
      <c r="F37" s="16"/>
      <c r="G37" s="16">
        <v>-999</v>
      </c>
      <c r="H37" s="73">
        <v>-999</v>
      </c>
      <c r="I37" s="73">
        <v>-999</v>
      </c>
      <c r="J37" s="73">
        <v>-999</v>
      </c>
      <c r="K37" s="82">
        <v>-999</v>
      </c>
      <c r="L37" s="82">
        <v>-999</v>
      </c>
      <c r="M37" s="82">
        <v>-999</v>
      </c>
      <c r="N37" s="82">
        <v>-169.3</v>
      </c>
      <c r="O37" s="82">
        <v>-169.3</v>
      </c>
      <c r="P37" s="82">
        <v>-169.3</v>
      </c>
      <c r="Q37" s="82">
        <v>-999</v>
      </c>
      <c r="R37" s="82">
        <v>-999</v>
      </c>
      <c r="S37" s="82">
        <v>-999</v>
      </c>
      <c r="T37" s="82">
        <v>-999</v>
      </c>
      <c r="U37" s="82">
        <v>-999</v>
      </c>
      <c r="V37" s="82">
        <v>-999</v>
      </c>
      <c r="W37" s="82">
        <v>-169.3</v>
      </c>
      <c r="X37" s="82">
        <v>-169.3</v>
      </c>
      <c r="Y37" s="82">
        <v>-169.3</v>
      </c>
      <c r="Z37" s="82">
        <v>-999</v>
      </c>
      <c r="AA37" s="82">
        <v>-999</v>
      </c>
      <c r="AB37" s="82">
        <v>-999</v>
      </c>
      <c r="AC37" s="82">
        <v>-169.3</v>
      </c>
      <c r="AD37" s="82">
        <v>-169.3</v>
      </c>
      <c r="AE37" s="82"/>
    </row>
    <row r="38" spans="1:31">
      <c r="A38" s="14" t="s">
        <v>65</v>
      </c>
      <c r="B38" s="12" t="s">
        <v>16</v>
      </c>
      <c r="C38" s="12" t="s">
        <v>16</v>
      </c>
      <c r="D38" s="12" t="s">
        <v>16</v>
      </c>
      <c r="E38" s="12" t="s">
        <v>16</v>
      </c>
      <c r="F38" s="12"/>
      <c r="G38" s="12" t="s">
        <v>16</v>
      </c>
      <c r="H38" s="71" t="s">
        <v>16</v>
      </c>
      <c r="I38" s="71" t="s">
        <v>16</v>
      </c>
      <c r="J38" s="71" t="s">
        <v>16</v>
      </c>
      <c r="K38" s="12" t="s">
        <v>16</v>
      </c>
      <c r="L38" s="12" t="s">
        <v>16</v>
      </c>
      <c r="M38" s="12" t="s">
        <v>16</v>
      </c>
      <c r="N38" s="12" t="s">
        <v>16</v>
      </c>
      <c r="O38" s="12" t="s">
        <v>16</v>
      </c>
      <c r="P38" s="12" t="s">
        <v>16</v>
      </c>
      <c r="Q38" s="12" t="s">
        <v>16</v>
      </c>
      <c r="R38" s="12" t="s">
        <v>16</v>
      </c>
      <c r="S38" s="12" t="s">
        <v>16</v>
      </c>
      <c r="T38" s="8" t="s">
        <v>16</v>
      </c>
      <c r="U38" s="8" t="s">
        <v>16</v>
      </c>
      <c r="V38" s="8" t="s">
        <v>16</v>
      </c>
      <c r="W38" s="8" t="s">
        <v>16</v>
      </c>
      <c r="X38" s="8" t="s">
        <v>16</v>
      </c>
      <c r="Y38" s="8" t="s">
        <v>16</v>
      </c>
      <c r="Z38" s="12" t="s">
        <v>16</v>
      </c>
      <c r="AA38" s="12" t="s">
        <v>16</v>
      </c>
      <c r="AB38" s="12" t="s">
        <v>16</v>
      </c>
      <c r="AC38" s="12" t="s">
        <v>16</v>
      </c>
      <c r="AD38" s="12" t="s">
        <v>16</v>
      </c>
      <c r="AE38" s="12"/>
    </row>
    <row r="39" spans="1:31" ht="27.6">
      <c r="A39" s="7" t="s">
        <v>106</v>
      </c>
      <c r="B39" s="12">
        <f t="shared" ref="B39:G39" si="21">10*LOG10(10^((B35+B36)/10)+10^(B37/10))</f>
        <v>-167.00000000000003</v>
      </c>
      <c r="C39" s="12">
        <f t="shared" si="21"/>
        <v>-167.00000000000003</v>
      </c>
      <c r="D39" s="12">
        <f t="shared" si="21"/>
        <v>-167.00000000000003</v>
      </c>
      <c r="E39" s="12">
        <f t="shared" si="21"/>
        <v>-167.00000000000003</v>
      </c>
      <c r="F39" s="12"/>
      <c r="G39" s="12">
        <f t="shared" si="21"/>
        <v>-167.00000000000003</v>
      </c>
      <c r="H39" s="71">
        <f t="shared" ref="H39:M39" si="22">10*LOG10(10^((H35+H36)/10)+10^(H37/10))</f>
        <v>-167.00000000000003</v>
      </c>
      <c r="I39" s="71">
        <f t="shared" si="22"/>
        <v>-167.00000000000003</v>
      </c>
      <c r="J39" s="71">
        <f t="shared" si="22"/>
        <v>-167.00000000000003</v>
      </c>
      <c r="K39" s="12">
        <f t="shared" si="22"/>
        <v>-167.00000000000003</v>
      </c>
      <c r="L39" s="12">
        <f t="shared" si="22"/>
        <v>-167.00000000000003</v>
      </c>
      <c r="M39" s="12">
        <f t="shared" si="22"/>
        <v>-167.00000000000003</v>
      </c>
      <c r="N39" s="12">
        <f t="shared" ref="N39:S39" si="23">10*LOG10(10^((N35+N36)/10)+10^(N37/10))</f>
        <v>-164.98918835931039</v>
      </c>
      <c r="O39" s="12">
        <f t="shared" si="23"/>
        <v>-164.98918835931039</v>
      </c>
      <c r="P39" s="12">
        <f t="shared" si="23"/>
        <v>-164.98918835931039</v>
      </c>
      <c r="Q39" s="12">
        <f t="shared" si="23"/>
        <v>-167.00000000000003</v>
      </c>
      <c r="R39" s="12">
        <f t="shared" si="23"/>
        <v>-167.00000000000003</v>
      </c>
      <c r="S39" s="12">
        <f t="shared" si="23"/>
        <v>-167.00000000000003</v>
      </c>
      <c r="T39" s="8">
        <f t="shared" ref="T39:Y39" si="24">10*LOG10(10^((T35+T36)/10)+10^(T37/10))</f>
        <v>-167.00000000000003</v>
      </c>
      <c r="U39" s="8">
        <f t="shared" si="24"/>
        <v>-167.00000000000003</v>
      </c>
      <c r="V39" s="8">
        <f t="shared" si="24"/>
        <v>-167.00000000000003</v>
      </c>
      <c r="W39" s="8">
        <f t="shared" si="24"/>
        <v>-164.98918835931039</v>
      </c>
      <c r="X39" s="8">
        <f t="shared" si="24"/>
        <v>-164.98918835931039</v>
      </c>
      <c r="Y39" s="8">
        <f t="shared" si="24"/>
        <v>-164.98918835931039</v>
      </c>
      <c r="Z39" s="12">
        <f>10*LOG10(10^((Z35+Z36)/10)+10^(Z37/10))</f>
        <v>-167.00000000000003</v>
      </c>
      <c r="AA39" s="12">
        <f>10*LOG10(10^((AA35+AA36)/10)+10^(AA37/10))</f>
        <v>-167.00000000000003</v>
      </c>
      <c r="AB39" s="12">
        <f>10*LOG10(10^((AB35+AB36)/10)+10^(AB37/10))</f>
        <v>-167.00000000000003</v>
      </c>
      <c r="AC39" s="12">
        <f>10*LOG10(10^((AC35+AC36)/10)+10^(AC37/10))</f>
        <v>-164.98918835931039</v>
      </c>
      <c r="AD39" s="12">
        <f>10*LOG10(10^((AD35+AD36)/10)+10^(AD37/10))</f>
        <v>-164.98918835931039</v>
      </c>
      <c r="AE39" s="12"/>
    </row>
    <row r="40" spans="1:31" ht="27.6">
      <c r="A40" s="7" t="s">
        <v>107</v>
      </c>
      <c r="B40" s="9" t="s">
        <v>16</v>
      </c>
      <c r="C40" s="9" t="s">
        <v>16</v>
      </c>
      <c r="D40" s="9" t="s">
        <v>16</v>
      </c>
      <c r="E40" s="9" t="s">
        <v>16</v>
      </c>
      <c r="F40" s="9"/>
      <c r="G40" s="9" t="s">
        <v>16</v>
      </c>
      <c r="H40" s="69" t="s">
        <v>16</v>
      </c>
      <c r="I40" s="69" t="s">
        <v>16</v>
      </c>
      <c r="J40" s="69" t="s">
        <v>16</v>
      </c>
      <c r="K40" s="69" t="s">
        <v>16</v>
      </c>
      <c r="L40" s="69" t="s">
        <v>16</v>
      </c>
      <c r="M40" s="69" t="s">
        <v>16</v>
      </c>
      <c r="N40" s="9" t="s">
        <v>16</v>
      </c>
      <c r="O40" s="9" t="s">
        <v>16</v>
      </c>
      <c r="P40" s="9" t="s">
        <v>16</v>
      </c>
      <c r="Q40" s="9" t="s">
        <v>16</v>
      </c>
      <c r="R40" s="9" t="s">
        <v>16</v>
      </c>
      <c r="S40" s="9" t="s">
        <v>16</v>
      </c>
      <c r="T40" s="9" t="s">
        <v>16</v>
      </c>
      <c r="U40" s="9" t="s">
        <v>16</v>
      </c>
      <c r="V40" s="9" t="s">
        <v>16</v>
      </c>
      <c r="W40" s="9" t="s">
        <v>16</v>
      </c>
      <c r="X40" s="9" t="s">
        <v>16</v>
      </c>
      <c r="Y40" s="9" t="s">
        <v>16</v>
      </c>
      <c r="Z40" s="9" t="s">
        <v>16</v>
      </c>
      <c r="AA40" s="9" t="s">
        <v>16</v>
      </c>
      <c r="AB40" s="9" t="s">
        <v>16</v>
      </c>
      <c r="AC40" s="9" t="s">
        <v>16</v>
      </c>
      <c r="AD40" s="9" t="s">
        <v>16</v>
      </c>
      <c r="AE40" s="9"/>
    </row>
    <row r="41" spans="1:31">
      <c r="A41" s="20" t="s">
        <v>68</v>
      </c>
      <c r="B41" s="12">
        <f t="shared" ref="B41:G41" si="25">48*360*1000</f>
        <v>17280000</v>
      </c>
      <c r="C41" s="12">
        <f t="shared" si="25"/>
        <v>17280000</v>
      </c>
      <c r="D41" s="12">
        <f t="shared" si="25"/>
        <v>17280000</v>
      </c>
      <c r="E41" s="12">
        <f t="shared" si="25"/>
        <v>17280000</v>
      </c>
      <c r="F41" s="12"/>
      <c r="G41" s="12">
        <f t="shared" si="25"/>
        <v>17280000</v>
      </c>
      <c r="H41" s="71">
        <f t="shared" ref="H41:M41" si="26">48*360*1000</f>
        <v>17280000</v>
      </c>
      <c r="I41" s="71">
        <f t="shared" si="26"/>
        <v>17280000</v>
      </c>
      <c r="J41" s="71">
        <f t="shared" si="26"/>
        <v>17280000</v>
      </c>
      <c r="K41" s="12">
        <f t="shared" si="26"/>
        <v>17280000</v>
      </c>
      <c r="L41" s="12">
        <f t="shared" si="26"/>
        <v>17280000</v>
      </c>
      <c r="M41" s="12">
        <f t="shared" si="26"/>
        <v>17280000</v>
      </c>
      <c r="N41" s="12">
        <f t="shared" ref="N41:S41" si="27">48*360*1000</f>
        <v>17280000</v>
      </c>
      <c r="O41" s="12">
        <f t="shared" si="27"/>
        <v>17280000</v>
      </c>
      <c r="P41" s="12">
        <f t="shared" si="27"/>
        <v>17280000</v>
      </c>
      <c r="Q41" s="12">
        <f t="shared" si="27"/>
        <v>17280000</v>
      </c>
      <c r="R41" s="12">
        <f t="shared" si="27"/>
        <v>17280000</v>
      </c>
      <c r="S41" s="12">
        <f t="shared" si="27"/>
        <v>17280000</v>
      </c>
      <c r="T41" s="8">
        <f t="shared" ref="T41:Y41" si="28">48*360*1000</f>
        <v>17280000</v>
      </c>
      <c r="U41" s="8">
        <f t="shared" si="28"/>
        <v>17280000</v>
      </c>
      <c r="V41" s="8">
        <f t="shared" si="28"/>
        <v>17280000</v>
      </c>
      <c r="W41" s="8">
        <f t="shared" si="28"/>
        <v>17280000</v>
      </c>
      <c r="X41" s="8">
        <f t="shared" si="28"/>
        <v>17280000</v>
      </c>
      <c r="Y41" s="8">
        <f t="shared" si="28"/>
        <v>17280000</v>
      </c>
      <c r="Z41" s="12">
        <f>48*360*1000</f>
        <v>17280000</v>
      </c>
      <c r="AA41" s="12">
        <f>48*360*1000</f>
        <v>17280000</v>
      </c>
      <c r="AB41" s="12">
        <f>48*360*1000</f>
        <v>17280000</v>
      </c>
      <c r="AC41" s="12">
        <f>48*360*1000</f>
        <v>17280000</v>
      </c>
      <c r="AD41" s="12">
        <f>48*360*1000</f>
        <v>17280000</v>
      </c>
      <c r="AE41" s="12"/>
    </row>
    <row r="42" spans="1:31">
      <c r="A42" s="20" t="s">
        <v>70</v>
      </c>
      <c r="B42" s="12" t="s">
        <v>16</v>
      </c>
      <c r="C42" s="12" t="s">
        <v>16</v>
      </c>
      <c r="D42" s="12" t="s">
        <v>16</v>
      </c>
      <c r="E42" s="12" t="s">
        <v>16</v>
      </c>
      <c r="F42" s="12"/>
      <c r="G42" s="12" t="s">
        <v>16</v>
      </c>
      <c r="H42" s="71" t="s">
        <v>16</v>
      </c>
      <c r="I42" s="71" t="s">
        <v>16</v>
      </c>
      <c r="J42" s="71" t="s">
        <v>16</v>
      </c>
      <c r="K42" s="12" t="s">
        <v>16</v>
      </c>
      <c r="L42" s="12" t="s">
        <v>16</v>
      </c>
      <c r="M42" s="12" t="s">
        <v>16</v>
      </c>
      <c r="N42" s="12" t="s">
        <v>16</v>
      </c>
      <c r="O42" s="12" t="s">
        <v>16</v>
      </c>
      <c r="P42" s="12" t="s">
        <v>16</v>
      </c>
      <c r="Q42" s="12" t="s">
        <v>16</v>
      </c>
      <c r="R42" s="12" t="s">
        <v>16</v>
      </c>
      <c r="S42" s="12" t="s">
        <v>16</v>
      </c>
      <c r="T42" s="8" t="s">
        <v>16</v>
      </c>
      <c r="U42" s="8" t="s">
        <v>16</v>
      </c>
      <c r="V42" s="8" t="s">
        <v>16</v>
      </c>
      <c r="W42" s="8" t="s">
        <v>16</v>
      </c>
      <c r="X42" s="8" t="s">
        <v>16</v>
      </c>
      <c r="Y42" s="8" t="s">
        <v>16</v>
      </c>
      <c r="Z42" s="12" t="s">
        <v>16</v>
      </c>
      <c r="AA42" s="12" t="s">
        <v>16</v>
      </c>
      <c r="AB42" s="12" t="s">
        <v>16</v>
      </c>
      <c r="AC42" s="12" t="s">
        <v>16</v>
      </c>
      <c r="AD42" s="12" t="s">
        <v>16</v>
      </c>
      <c r="AE42" s="12"/>
    </row>
    <row r="43" spans="1:31">
      <c r="A43" s="7" t="s">
        <v>71</v>
      </c>
      <c r="B43" s="12">
        <f t="shared" ref="B43:G43" si="29">B39+10*LOG10(B41)</f>
        <v>-94.624562618571289</v>
      </c>
      <c r="C43" s="12">
        <f t="shared" si="29"/>
        <v>-94.624562618571289</v>
      </c>
      <c r="D43" s="12">
        <f t="shared" si="29"/>
        <v>-94.624562618571289</v>
      </c>
      <c r="E43" s="12">
        <f t="shared" si="29"/>
        <v>-94.624562618571289</v>
      </c>
      <c r="F43" s="12"/>
      <c r="G43" s="12">
        <f t="shared" si="29"/>
        <v>-94.624562618571289</v>
      </c>
      <c r="H43" s="71">
        <f t="shared" ref="H43:M43" si="30">H39+10*LOG10(H41)</f>
        <v>-94.624562618571289</v>
      </c>
      <c r="I43" s="71">
        <f t="shared" si="30"/>
        <v>-94.624562618571289</v>
      </c>
      <c r="J43" s="71">
        <f t="shared" si="30"/>
        <v>-94.624562618571289</v>
      </c>
      <c r="K43" s="12">
        <f t="shared" si="30"/>
        <v>-94.624562618571289</v>
      </c>
      <c r="L43" s="12">
        <f t="shared" si="30"/>
        <v>-94.624562618571289</v>
      </c>
      <c r="M43" s="12">
        <f t="shared" si="30"/>
        <v>-94.624562618571289</v>
      </c>
      <c r="N43" s="12">
        <f t="shared" ref="N43:S43" si="31">N39+10*LOG10(N41)</f>
        <v>-92.613750977881651</v>
      </c>
      <c r="O43" s="12">
        <f t="shared" si="31"/>
        <v>-92.613750977881651</v>
      </c>
      <c r="P43" s="12">
        <f t="shared" si="31"/>
        <v>-92.613750977881651</v>
      </c>
      <c r="Q43" s="12">
        <f t="shared" si="31"/>
        <v>-94.624562618571289</v>
      </c>
      <c r="R43" s="12">
        <f t="shared" si="31"/>
        <v>-94.624562618571289</v>
      </c>
      <c r="S43" s="12">
        <f t="shared" si="31"/>
        <v>-94.624562618571289</v>
      </c>
      <c r="T43" s="8">
        <f t="shared" ref="T43:Y43" si="32">T39+10*LOG10(T41)</f>
        <v>-94.624562618571289</v>
      </c>
      <c r="U43" s="8">
        <f t="shared" si="32"/>
        <v>-94.624562618571289</v>
      </c>
      <c r="V43" s="8">
        <f t="shared" si="32"/>
        <v>-94.624562618571289</v>
      </c>
      <c r="W43" s="8">
        <f t="shared" si="32"/>
        <v>-92.613750977881651</v>
      </c>
      <c r="X43" s="8">
        <f t="shared" si="32"/>
        <v>-92.613750977881651</v>
      </c>
      <c r="Y43" s="8">
        <f t="shared" si="32"/>
        <v>-92.613750977881651</v>
      </c>
      <c r="Z43" s="12">
        <f>Z39+10*LOG10(Z41)</f>
        <v>-94.624562618571289</v>
      </c>
      <c r="AA43" s="12">
        <f>AA39+10*LOG10(AA41)</f>
        <v>-94.624562618571289</v>
      </c>
      <c r="AB43" s="12">
        <f>AB39+10*LOG10(AB41)</f>
        <v>-94.624562618571289</v>
      </c>
      <c r="AC43" s="12">
        <f>AC39+10*LOG10(AC41)</f>
        <v>-92.613750977881651</v>
      </c>
      <c r="AD43" s="12">
        <f>AD39+10*LOG10(AD41)</f>
        <v>-92.613750977881651</v>
      </c>
      <c r="AE43" s="12"/>
    </row>
    <row r="44" spans="1:31">
      <c r="A44" s="7" t="s">
        <v>72</v>
      </c>
      <c r="B44" s="9" t="s">
        <v>16</v>
      </c>
      <c r="C44" s="9" t="s">
        <v>16</v>
      </c>
      <c r="D44" s="9" t="s">
        <v>16</v>
      </c>
      <c r="E44" s="9" t="s">
        <v>16</v>
      </c>
      <c r="F44" s="9"/>
      <c r="G44" s="9" t="s">
        <v>16</v>
      </c>
      <c r="H44" s="69" t="s">
        <v>16</v>
      </c>
      <c r="I44" s="69" t="s">
        <v>16</v>
      </c>
      <c r="J44" s="69" t="s">
        <v>16</v>
      </c>
      <c r="K44" s="69" t="s">
        <v>16</v>
      </c>
      <c r="L44" s="69" t="s">
        <v>16</v>
      </c>
      <c r="M44" s="69" t="s">
        <v>16</v>
      </c>
      <c r="N44" s="9" t="s">
        <v>16</v>
      </c>
      <c r="O44" s="9" t="s">
        <v>16</v>
      </c>
      <c r="P44" s="9" t="s">
        <v>16</v>
      </c>
      <c r="Q44" s="9" t="s">
        <v>16</v>
      </c>
      <c r="R44" s="9" t="s">
        <v>16</v>
      </c>
      <c r="S44" s="9" t="s">
        <v>16</v>
      </c>
      <c r="T44" s="9" t="s">
        <v>16</v>
      </c>
      <c r="U44" s="9" t="s">
        <v>16</v>
      </c>
      <c r="V44" s="9" t="s">
        <v>16</v>
      </c>
      <c r="W44" s="9" t="s">
        <v>16</v>
      </c>
      <c r="X44" s="9" t="s">
        <v>16</v>
      </c>
      <c r="Y44" s="9" t="s">
        <v>16</v>
      </c>
      <c r="Z44" s="9" t="s">
        <v>16</v>
      </c>
      <c r="AA44" s="9" t="s">
        <v>16</v>
      </c>
      <c r="AB44" s="9" t="s">
        <v>16</v>
      </c>
      <c r="AC44" s="9" t="s">
        <v>16</v>
      </c>
      <c r="AD44" s="9" t="s">
        <v>16</v>
      </c>
      <c r="AE44" s="9"/>
    </row>
    <row r="45" spans="1:31">
      <c r="A45" s="17" t="s">
        <v>73</v>
      </c>
      <c r="B45" s="18">
        <v>-11.3</v>
      </c>
      <c r="C45" s="18">
        <v>-8.3000000000000007</v>
      </c>
      <c r="D45" s="18">
        <v>-4.8</v>
      </c>
      <c r="E45" s="18">
        <v>-11.55</v>
      </c>
      <c r="F45" s="18"/>
      <c r="G45" s="18">
        <v>-5.39</v>
      </c>
      <c r="H45" s="75">
        <v>-12.69</v>
      </c>
      <c r="I45" s="75">
        <v>-9.3800000000000008</v>
      </c>
      <c r="J45" s="75">
        <v>-5.42</v>
      </c>
      <c r="K45" s="16">
        <v>-9.89</v>
      </c>
      <c r="L45" s="16">
        <v>-7.4</v>
      </c>
      <c r="M45" s="16">
        <v>-3.7</v>
      </c>
      <c r="N45" s="16">
        <v>-8.42</v>
      </c>
      <c r="O45" s="16">
        <v>-5.82</v>
      </c>
      <c r="P45" s="16">
        <v>-2.62</v>
      </c>
      <c r="Q45" s="16">
        <v>-11.5</v>
      </c>
      <c r="R45" s="16">
        <v>-9</v>
      </c>
      <c r="S45" s="16">
        <v>-5.85</v>
      </c>
      <c r="T45" s="16">
        <v>-8</v>
      </c>
      <c r="U45" s="16">
        <v>-5.2</v>
      </c>
      <c r="V45" s="16">
        <v>-2.6</v>
      </c>
      <c r="W45" s="16">
        <v>-8.5</v>
      </c>
      <c r="X45" s="16">
        <v>-5.7</v>
      </c>
      <c r="Y45" s="16">
        <v>-1.7</v>
      </c>
      <c r="Z45" s="16">
        <v>-10.87</v>
      </c>
      <c r="AA45" s="16">
        <v>-8.06</v>
      </c>
      <c r="AB45" s="16">
        <v>-4.63</v>
      </c>
      <c r="AC45" s="16">
        <v>-11.65</v>
      </c>
      <c r="AD45" s="16">
        <v>-9</v>
      </c>
      <c r="AE45" s="16"/>
    </row>
    <row r="46" spans="1:31">
      <c r="A46" s="20" t="s">
        <v>75</v>
      </c>
      <c r="B46" s="12" t="s">
        <v>16</v>
      </c>
      <c r="C46" s="12" t="s">
        <v>16</v>
      </c>
      <c r="D46" s="12" t="s">
        <v>16</v>
      </c>
      <c r="E46" s="12" t="s">
        <v>16</v>
      </c>
      <c r="F46" s="12"/>
      <c r="G46" s="12" t="s">
        <v>16</v>
      </c>
      <c r="H46" s="71" t="s">
        <v>16</v>
      </c>
      <c r="I46" s="71" t="s">
        <v>16</v>
      </c>
      <c r="J46" s="71" t="s">
        <v>16</v>
      </c>
      <c r="K46" s="12" t="s">
        <v>16</v>
      </c>
      <c r="L46" s="12" t="s">
        <v>16</v>
      </c>
      <c r="M46" s="12" t="s">
        <v>16</v>
      </c>
      <c r="N46" s="12" t="s">
        <v>16</v>
      </c>
      <c r="O46" s="12" t="s">
        <v>16</v>
      </c>
      <c r="P46" s="12" t="s">
        <v>116</v>
      </c>
      <c r="Q46" s="12" t="s">
        <v>16</v>
      </c>
      <c r="R46" s="12" t="s">
        <v>16</v>
      </c>
      <c r="S46" s="12" t="s">
        <v>16</v>
      </c>
      <c r="T46" s="8" t="s">
        <v>16</v>
      </c>
      <c r="U46" s="8" t="s">
        <v>16</v>
      </c>
      <c r="V46" s="8" t="s">
        <v>16</v>
      </c>
      <c r="W46" s="8" t="s">
        <v>16</v>
      </c>
      <c r="X46" s="8" t="s">
        <v>16</v>
      </c>
      <c r="Y46" s="8" t="s">
        <v>16</v>
      </c>
      <c r="Z46" s="12" t="s">
        <v>16</v>
      </c>
      <c r="AA46" s="12" t="s">
        <v>16</v>
      </c>
      <c r="AB46" s="12" t="s">
        <v>16</v>
      </c>
      <c r="AC46" s="12" t="s">
        <v>16</v>
      </c>
      <c r="AD46" s="12" t="s">
        <v>16</v>
      </c>
      <c r="AE46" s="12"/>
    </row>
    <row r="47" spans="1:31">
      <c r="A47" s="7" t="s">
        <v>76</v>
      </c>
      <c r="B47" s="12">
        <v>2</v>
      </c>
      <c r="C47" s="12">
        <v>2</v>
      </c>
      <c r="D47" s="12">
        <v>2</v>
      </c>
      <c r="E47" s="12">
        <v>2</v>
      </c>
      <c r="F47" s="12"/>
      <c r="G47" s="12">
        <v>2</v>
      </c>
      <c r="H47" s="71">
        <v>2</v>
      </c>
      <c r="I47" s="71">
        <v>2</v>
      </c>
      <c r="J47" s="71">
        <v>2</v>
      </c>
      <c r="K47" s="12">
        <v>2</v>
      </c>
      <c r="L47" s="12">
        <v>2</v>
      </c>
      <c r="M47" s="12">
        <v>2</v>
      </c>
      <c r="N47" s="12">
        <v>2</v>
      </c>
      <c r="O47" s="12">
        <v>2</v>
      </c>
      <c r="P47" s="12">
        <v>2</v>
      </c>
      <c r="Q47" s="12">
        <v>2</v>
      </c>
      <c r="R47" s="12">
        <v>2</v>
      </c>
      <c r="S47" s="12">
        <v>2</v>
      </c>
      <c r="T47" s="8">
        <v>2</v>
      </c>
      <c r="U47" s="8">
        <v>2</v>
      </c>
      <c r="V47" s="8">
        <v>2</v>
      </c>
      <c r="W47" s="8">
        <v>2</v>
      </c>
      <c r="X47" s="8">
        <v>2</v>
      </c>
      <c r="Y47" s="8">
        <v>2</v>
      </c>
      <c r="Z47" s="12">
        <v>2</v>
      </c>
      <c r="AA47" s="12">
        <v>2</v>
      </c>
      <c r="AB47" s="12">
        <v>2</v>
      </c>
      <c r="AC47" s="12">
        <v>2</v>
      </c>
      <c r="AD47" s="12">
        <v>2</v>
      </c>
      <c r="AE47" s="12"/>
    </row>
    <row r="48" spans="1:31" ht="27.6">
      <c r="A48" s="7" t="s">
        <v>77</v>
      </c>
      <c r="B48" s="8">
        <v>0</v>
      </c>
      <c r="C48" s="8">
        <v>0</v>
      </c>
      <c r="D48" s="8">
        <v>0</v>
      </c>
      <c r="E48" s="8">
        <v>0</v>
      </c>
      <c r="F48" s="8"/>
      <c r="G48" s="8">
        <v>0</v>
      </c>
      <c r="H48" s="68">
        <v>0</v>
      </c>
      <c r="I48" s="68">
        <v>0</v>
      </c>
      <c r="J48" s="68">
        <v>0</v>
      </c>
      <c r="K48" s="8">
        <v>0</v>
      </c>
      <c r="L48" s="8">
        <v>0</v>
      </c>
      <c r="M48" s="8">
        <v>0</v>
      </c>
      <c r="N48" s="8">
        <v>0</v>
      </c>
      <c r="O48" s="8">
        <v>0</v>
      </c>
      <c r="P48" s="8">
        <v>0</v>
      </c>
      <c r="Q48" s="8">
        <v>0</v>
      </c>
      <c r="R48" s="8">
        <v>0</v>
      </c>
      <c r="S48" s="8">
        <v>0</v>
      </c>
      <c r="T48" s="8">
        <v>0</v>
      </c>
      <c r="U48" s="8">
        <v>0</v>
      </c>
      <c r="V48" s="8">
        <v>0</v>
      </c>
      <c r="W48" s="8">
        <v>0</v>
      </c>
      <c r="X48" s="8">
        <v>0</v>
      </c>
      <c r="Y48" s="8">
        <v>0</v>
      </c>
      <c r="Z48" s="8">
        <v>0</v>
      </c>
      <c r="AA48" s="8">
        <v>0</v>
      </c>
      <c r="AB48" s="8">
        <v>0</v>
      </c>
      <c r="AC48" s="8">
        <v>0</v>
      </c>
      <c r="AD48" s="8">
        <v>0</v>
      </c>
      <c r="AE48" s="8"/>
    </row>
    <row r="49" spans="1:31" ht="33.75" customHeight="1">
      <c r="A49" s="7" t="s">
        <v>79</v>
      </c>
      <c r="B49" s="9" t="s">
        <v>16</v>
      </c>
      <c r="C49" s="9" t="s">
        <v>16</v>
      </c>
      <c r="D49" s="9" t="s">
        <v>16</v>
      </c>
      <c r="E49" s="9" t="s">
        <v>16</v>
      </c>
      <c r="F49" s="9"/>
      <c r="G49" s="9" t="s">
        <v>16</v>
      </c>
      <c r="H49" s="69" t="s">
        <v>16</v>
      </c>
      <c r="I49" s="69" t="s">
        <v>16</v>
      </c>
      <c r="J49" s="69" t="s">
        <v>16</v>
      </c>
      <c r="K49" s="69" t="s">
        <v>16</v>
      </c>
      <c r="L49" s="69" t="s">
        <v>16</v>
      </c>
      <c r="M49" s="69" t="s">
        <v>16</v>
      </c>
      <c r="N49" s="9" t="s">
        <v>16</v>
      </c>
      <c r="O49" s="9" t="s">
        <v>16</v>
      </c>
      <c r="P49" s="9" t="s">
        <v>16</v>
      </c>
      <c r="Q49" s="9" t="s">
        <v>16</v>
      </c>
      <c r="R49" s="9" t="s">
        <v>16</v>
      </c>
      <c r="S49" s="9" t="s">
        <v>16</v>
      </c>
      <c r="T49" s="9" t="s">
        <v>16</v>
      </c>
      <c r="U49" s="9" t="s">
        <v>16</v>
      </c>
      <c r="V49" s="9" t="s">
        <v>16</v>
      </c>
      <c r="W49" s="9" t="s">
        <v>16</v>
      </c>
      <c r="X49" s="9" t="s">
        <v>16</v>
      </c>
      <c r="Y49" s="9" t="s">
        <v>16</v>
      </c>
      <c r="Z49" s="9" t="s">
        <v>16</v>
      </c>
      <c r="AA49" s="9" t="s">
        <v>16</v>
      </c>
      <c r="AB49" s="9" t="s">
        <v>16</v>
      </c>
      <c r="AC49" s="9" t="s">
        <v>16</v>
      </c>
      <c r="AD49" s="9" t="s">
        <v>16</v>
      </c>
      <c r="AE49" s="9"/>
    </row>
    <row r="50" spans="1:31" ht="27.6">
      <c r="A50" s="7" t="s">
        <v>80</v>
      </c>
      <c r="B50" s="12">
        <f t="shared" ref="B50:G50" si="33">B43+B45+B47-B48</f>
        <v>-103.92456261857129</v>
      </c>
      <c r="C50" s="12">
        <f t="shared" si="33"/>
        <v>-100.92456261857129</v>
      </c>
      <c r="D50" s="12">
        <f t="shared" si="33"/>
        <v>-97.424562618571287</v>
      </c>
      <c r="E50" s="12">
        <f t="shared" si="33"/>
        <v>-104.17456261857129</v>
      </c>
      <c r="F50" s="12"/>
      <c r="G50" s="12">
        <f t="shared" si="33"/>
        <v>-98.01456261857129</v>
      </c>
      <c r="H50" s="71">
        <f t="shared" ref="H50:M50" si="34">H43+H45+H47-H48</f>
        <v>-105.31456261857129</v>
      </c>
      <c r="I50" s="71">
        <f t="shared" si="34"/>
        <v>-102.00456261857128</v>
      </c>
      <c r="J50" s="71">
        <f t="shared" si="34"/>
        <v>-98.044562618571291</v>
      </c>
      <c r="K50" s="12">
        <f t="shared" si="34"/>
        <v>-102.51456261857129</v>
      </c>
      <c r="L50" s="12">
        <f t="shared" si="34"/>
        <v>-100.0245626185713</v>
      </c>
      <c r="M50" s="12">
        <f t="shared" si="34"/>
        <v>-96.324562618571292</v>
      </c>
      <c r="N50" s="12">
        <f t="shared" ref="N50:S50" si="35">N43+N45+N47-N48</f>
        <v>-99.033750977881652</v>
      </c>
      <c r="O50" s="12">
        <f t="shared" si="35"/>
        <v>-96.433750977881658</v>
      </c>
      <c r="P50" s="12">
        <f t="shared" si="35"/>
        <v>-93.233750977881655</v>
      </c>
      <c r="Q50" s="12">
        <f t="shared" si="35"/>
        <v>-104.12456261857129</v>
      </c>
      <c r="R50" s="12">
        <f t="shared" si="35"/>
        <v>-101.62456261857129</v>
      </c>
      <c r="S50" s="12">
        <f t="shared" si="35"/>
        <v>-98.474562618571284</v>
      </c>
      <c r="T50" s="8">
        <f t="shared" ref="T50:Y50" si="36">T43+T45+T47-T48</f>
        <v>-100.62456261857129</v>
      </c>
      <c r="U50" s="8">
        <f t="shared" si="36"/>
        <v>-97.824562618571292</v>
      </c>
      <c r="V50" s="8">
        <f t="shared" si="36"/>
        <v>-95.224562618571284</v>
      </c>
      <c r="W50" s="8">
        <f t="shared" si="36"/>
        <v>-99.113750977881651</v>
      </c>
      <c r="X50" s="8">
        <f t="shared" si="36"/>
        <v>-96.313750977881654</v>
      </c>
      <c r="Y50" s="8">
        <f t="shared" si="36"/>
        <v>-92.313750977881654</v>
      </c>
      <c r="Z50" s="12">
        <f>Z43+Z45+Z47-Z48</f>
        <v>-103.49456261857129</v>
      </c>
      <c r="AA50" s="12">
        <f>AA43+AA45+AA47-AA48</f>
        <v>-100.68456261857129</v>
      </c>
      <c r="AB50" s="12">
        <f>AB43+AB45+AB47-AB48</f>
        <v>-97.254562618571285</v>
      </c>
      <c r="AC50" s="12">
        <f>AC43+AC45+AC47-AC48</f>
        <v>-102.26375097788166</v>
      </c>
      <c r="AD50" s="12">
        <f>AD43+AD45+AD47-AD48</f>
        <v>-99.613750977881651</v>
      </c>
      <c r="AE50" s="12"/>
    </row>
    <row r="51" spans="1:31" ht="27.6">
      <c r="A51" s="7" t="s">
        <v>82</v>
      </c>
      <c r="B51" s="9" t="s">
        <v>16</v>
      </c>
      <c r="C51" s="9" t="s">
        <v>16</v>
      </c>
      <c r="D51" s="9" t="s">
        <v>16</v>
      </c>
      <c r="E51" s="9" t="s">
        <v>16</v>
      </c>
      <c r="F51" s="9"/>
      <c r="G51" s="9" t="s">
        <v>16</v>
      </c>
      <c r="H51" s="69" t="s">
        <v>16</v>
      </c>
      <c r="I51" s="69" t="s">
        <v>16</v>
      </c>
      <c r="J51" s="69" t="s">
        <v>16</v>
      </c>
      <c r="K51" s="69" t="s">
        <v>16</v>
      </c>
      <c r="L51" s="69" t="s">
        <v>16</v>
      </c>
      <c r="M51" s="69" t="s">
        <v>16</v>
      </c>
      <c r="N51" s="9" t="s">
        <v>16</v>
      </c>
      <c r="O51" s="9" t="s">
        <v>16</v>
      </c>
      <c r="P51" s="9" t="s">
        <v>16</v>
      </c>
      <c r="Q51" s="9" t="s">
        <v>16</v>
      </c>
      <c r="R51" s="9" t="s">
        <v>16</v>
      </c>
      <c r="S51" s="9" t="s">
        <v>16</v>
      </c>
      <c r="T51" s="9" t="s">
        <v>16</v>
      </c>
      <c r="U51" s="9" t="s">
        <v>16</v>
      </c>
      <c r="V51" s="9" t="s">
        <v>16</v>
      </c>
      <c r="W51" s="9" t="s">
        <v>16</v>
      </c>
      <c r="X51" s="9" t="s">
        <v>16</v>
      </c>
      <c r="Y51" s="9" t="s">
        <v>16</v>
      </c>
      <c r="Z51" s="9" t="s">
        <v>16</v>
      </c>
      <c r="AA51" s="9" t="s">
        <v>16</v>
      </c>
      <c r="AB51" s="9" t="s">
        <v>16</v>
      </c>
      <c r="AC51" s="9" t="s">
        <v>16</v>
      </c>
      <c r="AD51" s="9" t="s">
        <v>16</v>
      </c>
      <c r="AE51" s="9"/>
    </row>
    <row r="52" spans="1:31" ht="27.6">
      <c r="A52" s="21" t="s">
        <v>83</v>
      </c>
      <c r="B52" s="22">
        <f>B25+B30+B33-B34-B50</f>
        <v>170.07121254719667</v>
      </c>
      <c r="C52" s="22">
        <f t="shared" ref="C52:G52" si="37">C25+C30+C33-C34-C50</f>
        <v>164.07121254719667</v>
      </c>
      <c r="D52" s="22">
        <f t="shared" si="37"/>
        <v>160.57121254719667</v>
      </c>
      <c r="E52" s="22">
        <f t="shared" si="37"/>
        <v>167.41121254719667</v>
      </c>
      <c r="F52" s="22"/>
      <c r="G52" s="22">
        <f t="shared" si="37"/>
        <v>158.25121254719664</v>
      </c>
      <c r="H52" s="76">
        <f>H25+H30+H33-H34-H50</f>
        <v>171.46121254719668</v>
      </c>
      <c r="I52" s="76">
        <f t="shared" ref="I52:J52" si="38">I25+I30+I33-I34-I50</f>
        <v>165.15121254719668</v>
      </c>
      <c r="J52" s="76">
        <f t="shared" si="38"/>
        <v>161.19121254719667</v>
      </c>
      <c r="K52" s="22">
        <f>K25+K30+K33-K34-K50</f>
        <v>168.66121254719667</v>
      </c>
      <c r="L52" s="22">
        <f t="shared" ref="L52:M52" si="39">L25+L30+L33-L34-L50</f>
        <v>163.17121254719666</v>
      </c>
      <c r="M52" s="22">
        <f t="shared" si="39"/>
        <v>159.47121254719667</v>
      </c>
      <c r="N52" s="22">
        <f>N25+N30+N33-N34-N50</f>
        <v>165.58190068970609</v>
      </c>
      <c r="O52" s="22">
        <f t="shared" ref="O52:P52" si="40">O25+O30+O33-O34-O50</f>
        <v>159.98190068970609</v>
      </c>
      <c r="P52" s="22">
        <f t="shared" si="40"/>
        <v>156.78190068970611</v>
      </c>
      <c r="Q52" s="22">
        <f>Q25+Q30+Q33-Q34-Q50</f>
        <v>166.27121254719668</v>
      </c>
      <c r="R52" s="22">
        <f t="shared" ref="R52:S52" si="41">R25+R30+R33-R34-R50</f>
        <v>160.77121254719668</v>
      </c>
      <c r="S52" s="22">
        <f t="shared" si="41"/>
        <v>157.62121254719665</v>
      </c>
      <c r="T52" s="22">
        <f>T25+T30+T33-T34-T50</f>
        <v>166.77121254719668</v>
      </c>
      <c r="U52" s="22">
        <f t="shared" ref="U52:V52" si="42">U25+U30+U33-U34-U50</f>
        <v>160.97121254719667</v>
      </c>
      <c r="V52" s="22">
        <f t="shared" si="42"/>
        <v>158.37121254719665</v>
      </c>
      <c r="W52" s="22">
        <f>W25+W30+W33-W34-W50</f>
        <v>168.31040090650703</v>
      </c>
      <c r="X52" s="22">
        <f t="shared" ref="X52:Y52" si="43">X25+X30+X33-X34-X50</f>
        <v>162.51040090650702</v>
      </c>
      <c r="Y52" s="22">
        <f t="shared" si="43"/>
        <v>158.51040090650702</v>
      </c>
      <c r="Z52" s="22">
        <f>Z25+Z30+Z33-Z34-Z50</f>
        <v>169.64121254719669</v>
      </c>
      <c r="AA52" s="22">
        <f t="shared" ref="AA52:AB52" si="44">AA25+AA30+AA33-AA34-AA50</f>
        <v>163.83121254719669</v>
      </c>
      <c r="AB52" s="22">
        <f t="shared" si="44"/>
        <v>160.40121254719668</v>
      </c>
      <c r="AC52" s="22">
        <f>AC25+AC30+AC33-AC34-AC50</f>
        <v>168.41040090650705</v>
      </c>
      <c r="AD52" s="22">
        <f t="shared" ref="AD52" si="45">AD25+AD30+AD33-AD34-AD50</f>
        <v>162.76040090650702</v>
      </c>
      <c r="AE52" s="22"/>
    </row>
    <row r="53" spans="1:31" ht="27.6">
      <c r="A53" s="23" t="s">
        <v>85</v>
      </c>
      <c r="B53" s="24" t="s">
        <v>16</v>
      </c>
      <c r="C53" s="24" t="s">
        <v>16</v>
      </c>
      <c r="D53" s="24" t="s">
        <v>16</v>
      </c>
      <c r="E53" s="24" t="s">
        <v>16</v>
      </c>
      <c r="F53" s="24"/>
      <c r="G53" s="24" t="s">
        <v>16</v>
      </c>
      <c r="H53" s="77" t="s">
        <v>16</v>
      </c>
      <c r="I53" s="77" t="s">
        <v>16</v>
      </c>
      <c r="J53" s="77" t="s">
        <v>16</v>
      </c>
      <c r="K53" s="24" t="s">
        <v>16</v>
      </c>
      <c r="L53" s="24" t="s">
        <v>16</v>
      </c>
      <c r="M53" s="24" t="s">
        <v>16</v>
      </c>
      <c r="N53" s="24" t="s">
        <v>16</v>
      </c>
      <c r="O53" s="24" t="s">
        <v>16</v>
      </c>
      <c r="P53" s="24" t="s">
        <v>16</v>
      </c>
      <c r="Q53" s="24" t="s">
        <v>16</v>
      </c>
      <c r="R53" s="24" t="s">
        <v>16</v>
      </c>
      <c r="S53" s="24" t="s">
        <v>16</v>
      </c>
      <c r="T53" s="85" t="s">
        <v>16</v>
      </c>
      <c r="U53" s="85" t="s">
        <v>16</v>
      </c>
      <c r="V53" s="85" t="s">
        <v>16</v>
      </c>
      <c r="W53" s="85" t="s">
        <v>16</v>
      </c>
      <c r="X53" s="85" t="s">
        <v>16</v>
      </c>
      <c r="Y53" s="85" t="s">
        <v>16</v>
      </c>
      <c r="Z53" s="24" t="s">
        <v>16</v>
      </c>
      <c r="AA53" s="24" t="s">
        <v>16</v>
      </c>
      <c r="AB53" s="24" t="s">
        <v>16</v>
      </c>
      <c r="AC53" s="24" t="s">
        <v>16</v>
      </c>
      <c r="AD53" s="24" t="s">
        <v>16</v>
      </c>
      <c r="AE53" s="24"/>
    </row>
    <row r="54" spans="1:31">
      <c r="A54" s="4" t="s">
        <v>86</v>
      </c>
      <c r="B54" s="13"/>
      <c r="C54" s="13"/>
      <c r="D54" s="13"/>
      <c r="E54" s="13"/>
      <c r="F54" s="13"/>
      <c r="G54" s="13"/>
      <c r="H54" s="72"/>
      <c r="I54" s="72"/>
      <c r="J54" s="72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</row>
    <row r="55" spans="1:31" ht="16.5" customHeight="1">
      <c r="A55" s="15" t="s">
        <v>87</v>
      </c>
      <c r="B55" s="16">
        <v>7</v>
      </c>
      <c r="C55" s="16">
        <v>7</v>
      </c>
      <c r="D55" s="16">
        <v>7</v>
      </c>
      <c r="E55" s="16">
        <v>7</v>
      </c>
      <c r="F55" s="16"/>
      <c r="G55" s="16">
        <v>7</v>
      </c>
      <c r="H55" s="73">
        <v>7</v>
      </c>
      <c r="I55" s="73">
        <v>7</v>
      </c>
      <c r="J55" s="73">
        <v>7</v>
      </c>
      <c r="K55" s="82">
        <v>7</v>
      </c>
      <c r="L55" s="82">
        <v>7</v>
      </c>
      <c r="M55" s="82">
        <v>7</v>
      </c>
      <c r="N55" s="82">
        <v>7</v>
      </c>
      <c r="O55" s="82">
        <v>7</v>
      </c>
      <c r="P55" s="82">
        <v>7</v>
      </c>
      <c r="Q55" s="82">
        <v>7</v>
      </c>
      <c r="R55" s="82">
        <v>7</v>
      </c>
      <c r="S55" s="82">
        <v>7</v>
      </c>
      <c r="T55" s="82">
        <v>7</v>
      </c>
      <c r="U55" s="82">
        <v>7</v>
      </c>
      <c r="V55" s="82">
        <v>7</v>
      </c>
      <c r="W55" s="82">
        <v>7</v>
      </c>
      <c r="X55" s="82">
        <v>7</v>
      </c>
      <c r="Y55" s="82">
        <v>7</v>
      </c>
      <c r="Z55" s="82">
        <v>7</v>
      </c>
      <c r="AA55" s="82">
        <v>7</v>
      </c>
      <c r="AB55" s="82">
        <v>7</v>
      </c>
      <c r="AC55" s="82">
        <v>7</v>
      </c>
      <c r="AD55" s="82">
        <v>7</v>
      </c>
      <c r="AE55" s="82"/>
    </row>
    <row r="56" spans="1:31" ht="27.6">
      <c r="A56" s="15" t="s">
        <v>89</v>
      </c>
      <c r="B56" s="16">
        <v>7.56</v>
      </c>
      <c r="C56" s="16">
        <v>7.56</v>
      </c>
      <c r="D56" s="16">
        <v>7.56</v>
      </c>
      <c r="E56" s="16">
        <v>7.56</v>
      </c>
      <c r="F56" s="16"/>
      <c r="G56" s="16">
        <v>7.56</v>
      </c>
      <c r="H56" s="73">
        <v>7.56</v>
      </c>
      <c r="I56" s="73">
        <v>7.56</v>
      </c>
      <c r="J56" s="73">
        <v>7.56</v>
      </c>
      <c r="K56" s="82">
        <v>7.56</v>
      </c>
      <c r="L56" s="82">
        <v>7.56</v>
      </c>
      <c r="M56" s="82">
        <v>7.56</v>
      </c>
      <c r="N56" s="82">
        <v>7.56</v>
      </c>
      <c r="O56" s="82">
        <v>7.56</v>
      </c>
      <c r="P56" s="82">
        <v>7.56</v>
      </c>
      <c r="Q56" s="82">
        <v>7.56</v>
      </c>
      <c r="R56" s="82">
        <v>7.56</v>
      </c>
      <c r="S56" s="82">
        <v>7.56</v>
      </c>
      <c r="T56" s="82">
        <v>7.56</v>
      </c>
      <c r="U56" s="82">
        <v>7.56</v>
      </c>
      <c r="V56" s="82">
        <v>7.56</v>
      </c>
      <c r="W56" s="82">
        <v>7.58</v>
      </c>
      <c r="X56" s="82">
        <v>7.58</v>
      </c>
      <c r="Y56" s="82">
        <v>7.58</v>
      </c>
      <c r="Z56" s="82">
        <v>7.56</v>
      </c>
      <c r="AA56" s="82">
        <v>7.56</v>
      </c>
      <c r="AB56" s="82">
        <v>7.56</v>
      </c>
      <c r="AC56" s="82">
        <v>7.56</v>
      </c>
      <c r="AD56" s="82">
        <v>7.56</v>
      </c>
      <c r="AE56" s="82"/>
    </row>
    <row r="57" spans="1:31" ht="27.6">
      <c r="A57" s="14" t="s">
        <v>90</v>
      </c>
      <c r="B57" s="25" t="s">
        <v>16</v>
      </c>
      <c r="C57" s="25" t="s">
        <v>16</v>
      </c>
      <c r="D57" s="25" t="s">
        <v>16</v>
      </c>
      <c r="E57" s="25" t="s">
        <v>16</v>
      </c>
      <c r="F57" s="25"/>
      <c r="G57" s="25" t="s">
        <v>16</v>
      </c>
      <c r="H57" s="78" t="s">
        <v>16</v>
      </c>
      <c r="I57" s="78" t="s">
        <v>16</v>
      </c>
      <c r="J57" s="78" t="s">
        <v>16</v>
      </c>
      <c r="K57" s="78" t="s">
        <v>16</v>
      </c>
      <c r="L57" s="78" t="s">
        <v>16</v>
      </c>
      <c r="M57" s="78" t="s">
        <v>16</v>
      </c>
      <c r="N57" s="25" t="s">
        <v>16</v>
      </c>
      <c r="O57" s="25" t="s">
        <v>16</v>
      </c>
      <c r="P57" s="25" t="s">
        <v>16</v>
      </c>
      <c r="Q57" s="25" t="s">
        <v>16</v>
      </c>
      <c r="R57" s="25" t="s">
        <v>16</v>
      </c>
      <c r="S57" s="25" t="s">
        <v>16</v>
      </c>
      <c r="T57" s="9" t="s">
        <v>16</v>
      </c>
      <c r="U57" s="9" t="s">
        <v>16</v>
      </c>
      <c r="V57" s="9" t="s">
        <v>16</v>
      </c>
      <c r="W57" s="9" t="s">
        <v>16</v>
      </c>
      <c r="X57" s="9" t="s">
        <v>16</v>
      </c>
      <c r="Y57" s="9" t="s">
        <v>16</v>
      </c>
      <c r="Z57" s="25" t="s">
        <v>16</v>
      </c>
      <c r="AA57" s="25" t="s">
        <v>16</v>
      </c>
      <c r="AB57" s="25" t="s">
        <v>16</v>
      </c>
      <c r="AC57" s="25" t="s">
        <v>16</v>
      </c>
      <c r="AD57" s="25" t="s">
        <v>16</v>
      </c>
      <c r="AE57" s="25"/>
    </row>
    <row r="58" spans="1:31">
      <c r="A58" s="15" t="s">
        <v>91</v>
      </c>
      <c r="B58" s="16">
        <v>0</v>
      </c>
      <c r="C58" s="16">
        <v>0</v>
      </c>
      <c r="D58" s="16">
        <v>0</v>
      </c>
      <c r="E58" s="16">
        <v>0</v>
      </c>
      <c r="F58" s="16"/>
      <c r="G58" s="16">
        <v>0</v>
      </c>
      <c r="H58" s="73">
        <v>0</v>
      </c>
      <c r="I58" s="73">
        <v>0</v>
      </c>
      <c r="J58" s="73">
        <v>0</v>
      </c>
      <c r="K58" s="82">
        <v>0</v>
      </c>
      <c r="L58" s="82">
        <v>0</v>
      </c>
      <c r="M58" s="82">
        <v>0</v>
      </c>
      <c r="N58" s="82">
        <v>0</v>
      </c>
      <c r="O58" s="82">
        <v>0</v>
      </c>
      <c r="P58" s="82">
        <v>0</v>
      </c>
      <c r="Q58" s="82">
        <v>0</v>
      </c>
      <c r="R58" s="82">
        <v>0</v>
      </c>
      <c r="S58" s="82">
        <v>0</v>
      </c>
      <c r="T58" s="82">
        <v>0</v>
      </c>
      <c r="U58" s="82">
        <v>0</v>
      </c>
      <c r="V58" s="82">
        <v>0</v>
      </c>
      <c r="W58" s="82">
        <v>0</v>
      </c>
      <c r="X58" s="82">
        <v>0</v>
      </c>
      <c r="Y58" s="82">
        <v>0</v>
      </c>
      <c r="Z58" s="82">
        <v>0</v>
      </c>
      <c r="AA58" s="82">
        <v>0</v>
      </c>
      <c r="AB58" s="82">
        <v>0</v>
      </c>
      <c r="AC58" s="82">
        <v>0</v>
      </c>
      <c r="AD58" s="82">
        <v>0</v>
      </c>
      <c r="AE58" s="82"/>
    </row>
    <row r="59" spans="1:31">
      <c r="A59" s="15" t="s">
        <v>92</v>
      </c>
      <c r="B59" s="16">
        <v>26.25</v>
      </c>
      <c r="C59" s="16">
        <v>26.25</v>
      </c>
      <c r="D59" s="16">
        <v>26.25</v>
      </c>
      <c r="E59" s="16">
        <v>26.25</v>
      </c>
      <c r="F59" s="16"/>
      <c r="G59" s="16">
        <v>26.25</v>
      </c>
      <c r="H59" s="73">
        <v>26.25</v>
      </c>
      <c r="I59" s="73">
        <v>26.25</v>
      </c>
      <c r="J59" s="73">
        <v>26.25</v>
      </c>
      <c r="K59" s="82">
        <v>26.25</v>
      </c>
      <c r="L59" s="82">
        <v>26.25</v>
      </c>
      <c r="M59" s="82">
        <v>26.25</v>
      </c>
      <c r="N59" s="82">
        <v>26.25</v>
      </c>
      <c r="O59" s="82">
        <v>26.25</v>
      </c>
      <c r="P59" s="82">
        <v>26.25</v>
      </c>
      <c r="Q59" s="82">
        <v>26.25</v>
      </c>
      <c r="R59" s="82">
        <v>26.25</v>
      </c>
      <c r="S59" s="82">
        <v>26.25</v>
      </c>
      <c r="T59" s="82">
        <v>26.25</v>
      </c>
      <c r="U59" s="82">
        <v>26.25</v>
      </c>
      <c r="V59" s="82">
        <v>26.25</v>
      </c>
      <c r="W59" s="82">
        <v>26.25</v>
      </c>
      <c r="X59" s="82">
        <v>26.25</v>
      </c>
      <c r="Y59" s="82">
        <v>26.25</v>
      </c>
      <c r="Z59" s="82">
        <v>26.25</v>
      </c>
      <c r="AA59" s="82">
        <v>26.25</v>
      </c>
      <c r="AB59" s="82">
        <v>26.25</v>
      </c>
      <c r="AC59" s="82">
        <v>26.25</v>
      </c>
      <c r="AD59" s="82">
        <v>26.25</v>
      </c>
      <c r="AE59" s="82"/>
    </row>
    <row r="60" spans="1:31">
      <c r="A60" s="15" t="s">
        <v>93</v>
      </c>
      <c r="B60" s="16">
        <v>0</v>
      </c>
      <c r="C60" s="16">
        <v>0</v>
      </c>
      <c r="D60" s="16">
        <v>0</v>
      </c>
      <c r="E60" s="16">
        <v>0</v>
      </c>
      <c r="F60" s="16"/>
      <c r="G60" s="16">
        <v>0</v>
      </c>
      <c r="H60" s="73">
        <v>0</v>
      </c>
      <c r="I60" s="73">
        <v>0</v>
      </c>
      <c r="J60" s="73">
        <v>0</v>
      </c>
      <c r="K60" s="82">
        <v>0</v>
      </c>
      <c r="L60" s="82">
        <v>0</v>
      </c>
      <c r="M60" s="82">
        <v>0</v>
      </c>
      <c r="N60" s="82">
        <v>0</v>
      </c>
      <c r="O60" s="82">
        <v>0</v>
      </c>
      <c r="P60" s="82">
        <v>0</v>
      </c>
      <c r="Q60" s="82">
        <v>0</v>
      </c>
      <c r="R60" s="82">
        <v>0</v>
      </c>
      <c r="S60" s="82">
        <v>0</v>
      </c>
      <c r="T60" s="82">
        <v>0</v>
      </c>
      <c r="U60" s="82">
        <v>0</v>
      </c>
      <c r="V60" s="82">
        <v>0</v>
      </c>
      <c r="W60" s="82">
        <v>0</v>
      </c>
      <c r="X60" s="82">
        <v>0</v>
      </c>
      <c r="Y60" s="82">
        <v>0</v>
      </c>
      <c r="Z60" s="82">
        <v>0</v>
      </c>
      <c r="AA60" s="82">
        <v>0</v>
      </c>
      <c r="AB60" s="82">
        <v>0</v>
      </c>
      <c r="AC60" s="82">
        <v>0</v>
      </c>
      <c r="AD60" s="82">
        <v>0</v>
      </c>
      <c r="AE60" s="82"/>
    </row>
    <row r="61" spans="1:31" ht="27.6">
      <c r="A61" s="21" t="s">
        <v>108</v>
      </c>
      <c r="B61" s="22">
        <f>B52-B56+B58-B59+B60</f>
        <v>136.26121254719666</v>
      </c>
      <c r="C61" s="22">
        <f t="shared" ref="C61:G61" si="46">C52-C56+C58-C59+C60</f>
        <v>130.26121254719666</v>
      </c>
      <c r="D61" s="22">
        <f t="shared" si="46"/>
        <v>126.76121254719666</v>
      </c>
      <c r="E61" s="22">
        <f t="shared" si="46"/>
        <v>133.60121254719667</v>
      </c>
      <c r="F61" s="22"/>
      <c r="G61" s="22">
        <f t="shared" si="46"/>
        <v>124.44121254719664</v>
      </c>
      <c r="H61" s="76">
        <f>H52-H56+H58-H59+H60</f>
        <v>137.65121254719668</v>
      </c>
      <c r="I61" s="76">
        <f t="shared" ref="I61:J61" si="47">I52-I56+I58-I59+I60</f>
        <v>131.34121254719668</v>
      </c>
      <c r="J61" s="76">
        <f t="shared" si="47"/>
        <v>127.38121254719667</v>
      </c>
      <c r="K61" s="22">
        <f>K52-K56+K58-K59+K60</f>
        <v>134.85121254719667</v>
      </c>
      <c r="L61" s="22">
        <f t="shared" ref="L61:M61" si="48">L52-L56+L58-L59+L60</f>
        <v>129.36121254719666</v>
      </c>
      <c r="M61" s="22">
        <f t="shared" si="48"/>
        <v>125.66121254719667</v>
      </c>
      <c r="N61" s="22">
        <f>N52-N56+N58-N59+N60</f>
        <v>131.77190068970609</v>
      </c>
      <c r="O61" s="22">
        <f t="shared" ref="O61:P61" si="49">O52-O56+O58-O59+O60</f>
        <v>126.17190068970609</v>
      </c>
      <c r="P61" s="22">
        <f t="shared" si="49"/>
        <v>122.9719006897061</v>
      </c>
      <c r="Q61" s="22">
        <f>Q52-Q56+Q58-Q59+Q60</f>
        <v>132.46121254719668</v>
      </c>
      <c r="R61" s="22">
        <f t="shared" ref="R61:S61" si="50">R52-R56+R58-R59+R60</f>
        <v>126.96121254719668</v>
      </c>
      <c r="S61" s="22">
        <f t="shared" si="50"/>
        <v>123.81121254719665</v>
      </c>
      <c r="T61" s="22">
        <f>T52-T56+T58-T59+T60</f>
        <v>132.96121254719668</v>
      </c>
      <c r="U61" s="22">
        <f t="shared" ref="U61:V61" si="51">U52-U56+U58-U59+U60</f>
        <v>127.16121254719667</v>
      </c>
      <c r="V61" s="22">
        <f t="shared" si="51"/>
        <v>124.56121254719665</v>
      </c>
      <c r="W61" s="22">
        <f>W52-W56+W58-W59+W60</f>
        <v>134.48040090650701</v>
      </c>
      <c r="X61" s="22">
        <f t="shared" ref="X61:Y61" si="52">X52-X56+X58-X59+X60</f>
        <v>128.680400906507</v>
      </c>
      <c r="Y61" s="22">
        <f t="shared" si="52"/>
        <v>124.680400906507</v>
      </c>
      <c r="Z61" s="22">
        <f>Z52-Z56+Z58-Z59+Z60</f>
        <v>135.83121254719669</v>
      </c>
      <c r="AA61" s="22">
        <f t="shared" ref="AA61:AB61" si="53">AA52-AA56+AA58-AA59+AA60</f>
        <v>130.02121254719668</v>
      </c>
      <c r="AB61" s="22">
        <f t="shared" si="53"/>
        <v>126.59121254719668</v>
      </c>
      <c r="AC61" s="22">
        <f>AC52-AC56+AC58-AC59+AC60</f>
        <v>134.60040090650705</v>
      </c>
      <c r="AD61" s="22">
        <f t="shared" ref="AD61" si="54">AD52-AD56+AD58-AD59+AD60</f>
        <v>128.95040090650701</v>
      </c>
      <c r="AE61" s="22"/>
    </row>
    <row r="62" spans="1:31" ht="27.6">
      <c r="A62" s="23" t="s">
        <v>109</v>
      </c>
      <c r="B62" s="24" t="s">
        <v>16</v>
      </c>
      <c r="C62" s="24" t="s">
        <v>16</v>
      </c>
      <c r="D62" s="24" t="s">
        <v>16</v>
      </c>
      <c r="E62" s="24" t="s">
        <v>16</v>
      </c>
      <c r="F62" s="24"/>
      <c r="G62" s="24" t="s">
        <v>16</v>
      </c>
      <c r="H62" s="77" t="s">
        <v>16</v>
      </c>
      <c r="I62" s="77" t="s">
        <v>16</v>
      </c>
      <c r="J62" s="77" t="s">
        <v>16</v>
      </c>
      <c r="K62" s="24" t="s">
        <v>16</v>
      </c>
      <c r="L62" s="24" t="s">
        <v>16</v>
      </c>
      <c r="M62" s="24" t="s">
        <v>16</v>
      </c>
      <c r="N62" s="24" t="s">
        <v>16</v>
      </c>
      <c r="O62" s="24" t="s">
        <v>16</v>
      </c>
      <c r="P62" s="24" t="s">
        <v>16</v>
      </c>
      <c r="Q62" s="24" t="s">
        <v>16</v>
      </c>
      <c r="R62" s="24" t="s">
        <v>16</v>
      </c>
      <c r="S62" s="24" t="s">
        <v>16</v>
      </c>
      <c r="T62" s="85" t="s">
        <v>16</v>
      </c>
      <c r="U62" s="85" t="s">
        <v>16</v>
      </c>
      <c r="V62" s="85" t="s">
        <v>16</v>
      </c>
      <c r="W62" s="85" t="s">
        <v>16</v>
      </c>
      <c r="X62" s="85" t="s">
        <v>16</v>
      </c>
      <c r="Y62" s="85" t="s">
        <v>16</v>
      </c>
      <c r="Z62" s="24" t="s">
        <v>16</v>
      </c>
      <c r="AA62" s="24" t="s">
        <v>16</v>
      </c>
      <c r="AB62" s="24" t="s">
        <v>16</v>
      </c>
      <c r="AC62" s="24" t="s">
        <v>16</v>
      </c>
      <c r="AD62" s="24" t="s">
        <v>16</v>
      </c>
      <c r="AE62" s="24"/>
    </row>
    <row r="63" spans="1:31">
      <c r="C63" s="2"/>
      <c r="D63" s="2"/>
      <c r="F63" s="2"/>
      <c r="G63" s="2"/>
      <c r="I63" s="79"/>
      <c r="J63" s="79"/>
      <c r="L63" s="79"/>
      <c r="M63" s="79"/>
      <c r="N63" s="2"/>
      <c r="O63" s="2"/>
      <c r="P63" s="2"/>
      <c r="Q63" s="2"/>
      <c r="R63" s="2"/>
      <c r="S63" s="2"/>
      <c r="T63" s="2"/>
      <c r="U63" s="2"/>
      <c r="V63" s="2"/>
      <c r="X63" s="2"/>
      <c r="Y63" s="2"/>
      <c r="AA63" s="2"/>
      <c r="AB63" s="2"/>
      <c r="AC63" s="2"/>
      <c r="AD63" s="2"/>
      <c r="AE63" s="2"/>
    </row>
    <row r="64" spans="1:31">
      <c r="A64" s="21" t="s">
        <v>97</v>
      </c>
      <c r="B64" s="22">
        <f t="shared" ref="B64:G64" si="55">B17+B22-B50+B21+B33</f>
        <v>161.30000000000004</v>
      </c>
      <c r="C64" s="22">
        <f t="shared" si="55"/>
        <v>158.30000000000004</v>
      </c>
      <c r="D64" s="22">
        <f t="shared" si="55"/>
        <v>154.80000000000004</v>
      </c>
      <c r="E64" s="22">
        <f t="shared" si="55"/>
        <v>161.59000000000003</v>
      </c>
      <c r="F64" s="22"/>
      <c r="G64" s="22">
        <f t="shared" si="55"/>
        <v>155.43000000000004</v>
      </c>
      <c r="H64" s="76">
        <f t="shared" ref="H64:M64" si="56">H17+H22-H50+H21+H33</f>
        <v>162.69000000000003</v>
      </c>
      <c r="I64" s="76">
        <f t="shared" si="56"/>
        <v>159.38000000000002</v>
      </c>
      <c r="J64" s="76">
        <f t="shared" si="56"/>
        <v>155.42000000000004</v>
      </c>
      <c r="K64" s="22">
        <f t="shared" si="56"/>
        <v>159.89000000000004</v>
      </c>
      <c r="L64" s="22">
        <f t="shared" si="56"/>
        <v>157.40000000000003</v>
      </c>
      <c r="M64" s="22">
        <f t="shared" si="56"/>
        <v>153.70000000000005</v>
      </c>
      <c r="N64" s="22">
        <f t="shared" ref="N64:S64" si="57">N17+N22-N50+N21+N33</f>
        <v>159.46068814250947</v>
      </c>
      <c r="O64" s="22">
        <f t="shared" si="57"/>
        <v>156.86068814250947</v>
      </c>
      <c r="P64" s="22">
        <f t="shared" si="57"/>
        <v>153.66068814250946</v>
      </c>
      <c r="Q64" s="22">
        <f t="shared" si="57"/>
        <v>157.50000000000003</v>
      </c>
      <c r="R64" s="22">
        <f t="shared" si="57"/>
        <v>155.00000000000003</v>
      </c>
      <c r="S64" s="22">
        <f t="shared" si="57"/>
        <v>151.85000000000002</v>
      </c>
      <c r="T64" s="22">
        <f t="shared" ref="T64:Y64" si="58">T17+T22-T50+T21+T33</f>
        <v>158.00000000000003</v>
      </c>
      <c r="U64" s="22">
        <f t="shared" si="58"/>
        <v>155.20000000000005</v>
      </c>
      <c r="V64" s="22">
        <f t="shared" si="58"/>
        <v>152.60000000000002</v>
      </c>
      <c r="W64" s="22">
        <f t="shared" si="58"/>
        <v>159.5391883593104</v>
      </c>
      <c r="X64" s="22">
        <f t="shared" si="58"/>
        <v>156.73918835931042</v>
      </c>
      <c r="Y64" s="22">
        <f t="shared" si="58"/>
        <v>152.73918835931042</v>
      </c>
      <c r="Z64" s="22">
        <f>Z17+Z22-Z50+Z21+Z33</f>
        <v>160.87000000000003</v>
      </c>
      <c r="AA64" s="22">
        <f>AA17+AA22-AA50+AA21+AA33</f>
        <v>158.06000000000003</v>
      </c>
      <c r="AB64" s="22">
        <f>AB17+AB22-AB50+AB21+AB33</f>
        <v>154.63000000000002</v>
      </c>
      <c r="AC64" s="22">
        <f>AC17+AC22-AC50+AC21+AC33</f>
        <v>159.6391883593104</v>
      </c>
      <c r="AD64" s="22">
        <f>AD17+AD22-AD50+AD21+AD33</f>
        <v>156.98918835931039</v>
      </c>
      <c r="AE64" s="22"/>
    </row>
    <row r="65" spans="1:31">
      <c r="A65" s="23" t="s">
        <v>98</v>
      </c>
      <c r="B65" s="24" t="s">
        <v>16</v>
      </c>
      <c r="C65" s="24" t="s">
        <v>16</v>
      </c>
      <c r="D65" s="24" t="s">
        <v>16</v>
      </c>
      <c r="E65" s="24" t="s">
        <v>16</v>
      </c>
      <c r="F65" s="24"/>
      <c r="G65" s="24" t="s">
        <v>16</v>
      </c>
      <c r="H65" s="77" t="s">
        <v>16</v>
      </c>
      <c r="I65" s="77" t="s">
        <v>16</v>
      </c>
      <c r="J65" s="77" t="s">
        <v>16</v>
      </c>
      <c r="K65" s="24" t="s">
        <v>16</v>
      </c>
      <c r="L65" s="24" t="s">
        <v>16</v>
      </c>
      <c r="M65" s="24" t="s">
        <v>16</v>
      </c>
      <c r="N65" s="24" t="s">
        <v>16</v>
      </c>
      <c r="O65" s="24" t="s">
        <v>16</v>
      </c>
      <c r="P65" s="24" t="s">
        <v>16</v>
      </c>
      <c r="Q65" s="24" t="s">
        <v>16</v>
      </c>
      <c r="R65" s="24" t="s">
        <v>16</v>
      </c>
      <c r="S65" s="24" t="s">
        <v>16</v>
      </c>
      <c r="T65" s="85" t="s">
        <v>16</v>
      </c>
      <c r="U65" s="85" t="s">
        <v>16</v>
      </c>
      <c r="V65" s="85" t="s">
        <v>16</v>
      </c>
      <c r="W65" s="85" t="s">
        <v>16</v>
      </c>
      <c r="X65" s="85" t="s">
        <v>16</v>
      </c>
      <c r="Y65" s="85" t="s">
        <v>16</v>
      </c>
      <c r="Z65" s="24" t="s">
        <v>16</v>
      </c>
      <c r="AA65" s="24" t="s">
        <v>16</v>
      </c>
      <c r="AB65" s="24" t="s">
        <v>16</v>
      </c>
      <c r="AC65" s="24" t="s">
        <v>16</v>
      </c>
      <c r="AD65" s="24" t="s">
        <v>16</v>
      </c>
      <c r="AE65" s="24"/>
    </row>
  </sheetData>
  <mergeCells count="10">
    <mergeCell ref="AC1:AE1"/>
    <mergeCell ref="Z1:AB1"/>
    <mergeCell ref="W1:Y1"/>
    <mergeCell ref="T1:V1"/>
    <mergeCell ref="Q1:S1"/>
    <mergeCell ref="B1:D1"/>
    <mergeCell ref="E1:G1"/>
    <mergeCell ref="H1:J1"/>
    <mergeCell ref="K1:M1"/>
    <mergeCell ref="N1:P1"/>
  </mergeCells>
  <phoneticPr fontId="14" type="noConversion"/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65"/>
  <sheetViews>
    <sheetView zoomScale="70" zoomScaleNormal="70" workbookViewId="0">
      <pane xSplit="1" ySplit="1" topLeftCell="S41" activePane="bottomRight" state="frozen"/>
      <selection pane="topRight"/>
      <selection pane="bottomLeft"/>
      <selection pane="bottomRight" activeCell="AC2" sqref="AC1:AE1048576"/>
    </sheetView>
  </sheetViews>
  <sheetFormatPr defaultColWidth="9" defaultRowHeight="15.6"/>
  <cols>
    <col min="1" max="1" width="62.09765625" style="1" customWidth="1"/>
    <col min="2" max="2" width="15.59765625" style="2" customWidth="1"/>
    <col min="3" max="4" width="15.59765625" style="1" customWidth="1"/>
    <col min="5" max="5" width="15.59765625" style="2" customWidth="1"/>
    <col min="6" max="7" width="15.59765625" style="1" customWidth="1"/>
    <col min="8" max="8" width="15.59765625" style="79" customWidth="1"/>
    <col min="9" max="10" width="15.59765625" style="1" customWidth="1"/>
    <col min="11" max="11" width="15.59765625" style="79" customWidth="1"/>
    <col min="12" max="16" width="15.59765625" style="1" customWidth="1"/>
    <col min="17" max="17" width="12.5" style="1" bestFit="1" customWidth="1"/>
    <col min="18" max="19" width="15.69921875" style="1" bestFit="1" customWidth="1"/>
    <col min="20" max="20" width="13.59765625" style="1" customWidth="1"/>
    <col min="21" max="21" width="14.8984375" style="1" customWidth="1"/>
    <col min="22" max="22" width="17" style="1" customWidth="1"/>
    <col min="23" max="23" width="15.59765625" style="2" customWidth="1"/>
    <col min="24" max="25" width="15.59765625" style="1" customWidth="1"/>
    <col min="26" max="26" width="15.59765625" style="2" customWidth="1"/>
    <col min="27" max="28" width="15.59765625" style="1" customWidth="1"/>
    <col min="29" max="31" width="14" style="1" customWidth="1"/>
    <col min="32" max="16384" width="9" style="1"/>
  </cols>
  <sheetData>
    <row r="1" spans="1:31" ht="14.25" customHeight="1">
      <c r="A1" s="3"/>
      <c r="B1" s="90" t="s">
        <v>100</v>
      </c>
      <c r="C1" s="90"/>
      <c r="D1" s="90"/>
      <c r="E1" s="90" t="s">
        <v>101</v>
      </c>
      <c r="F1" s="90"/>
      <c r="G1" s="90"/>
      <c r="H1" s="91" t="s">
        <v>113</v>
      </c>
      <c r="I1" s="91"/>
      <c r="J1" s="91"/>
      <c r="K1" s="90" t="s">
        <v>114</v>
      </c>
      <c r="L1" s="90"/>
      <c r="M1" s="90"/>
      <c r="N1" s="90" t="s">
        <v>117</v>
      </c>
      <c r="O1" s="90"/>
      <c r="P1" s="90"/>
      <c r="Q1" s="90" t="s">
        <v>125</v>
      </c>
      <c r="R1" s="90"/>
      <c r="S1" s="90"/>
      <c r="T1" s="90" t="s">
        <v>127</v>
      </c>
      <c r="U1" s="90"/>
      <c r="V1" s="90"/>
      <c r="W1" s="90" t="s">
        <v>129</v>
      </c>
      <c r="X1" s="90"/>
      <c r="Y1" s="90"/>
      <c r="Z1" s="90" t="s">
        <v>130</v>
      </c>
      <c r="AA1" s="90"/>
      <c r="AB1" s="90"/>
      <c r="AC1" s="90" t="s">
        <v>132</v>
      </c>
      <c r="AD1" s="90"/>
      <c r="AE1" s="90"/>
    </row>
    <row r="2" spans="1:31" ht="29.25" customHeight="1">
      <c r="A2" s="4" t="s">
        <v>10</v>
      </c>
      <c r="B2" s="5" t="s">
        <v>102</v>
      </c>
      <c r="C2" s="6" t="s">
        <v>103</v>
      </c>
      <c r="D2" s="6" t="s">
        <v>104</v>
      </c>
      <c r="E2" s="5" t="s">
        <v>102</v>
      </c>
      <c r="F2" s="6" t="s">
        <v>103</v>
      </c>
      <c r="G2" s="6" t="s">
        <v>104</v>
      </c>
      <c r="H2" s="66" t="s">
        <v>102</v>
      </c>
      <c r="I2" s="67" t="s">
        <v>103</v>
      </c>
      <c r="J2" s="67" t="s">
        <v>104</v>
      </c>
      <c r="K2" s="5" t="s">
        <v>102</v>
      </c>
      <c r="L2" s="6" t="s">
        <v>103</v>
      </c>
      <c r="M2" s="6" t="s">
        <v>104</v>
      </c>
      <c r="N2" s="5" t="s">
        <v>102</v>
      </c>
      <c r="O2" s="6" t="s">
        <v>103</v>
      </c>
      <c r="P2" s="6" t="s">
        <v>104</v>
      </c>
      <c r="Q2" s="5" t="s">
        <v>102</v>
      </c>
      <c r="R2" s="6" t="s">
        <v>103</v>
      </c>
      <c r="S2" s="6" t="s">
        <v>104</v>
      </c>
      <c r="T2" s="5" t="s">
        <v>102</v>
      </c>
      <c r="U2" s="6" t="s">
        <v>103</v>
      </c>
      <c r="V2" s="6" t="s">
        <v>104</v>
      </c>
      <c r="W2" s="5" t="s">
        <v>102</v>
      </c>
      <c r="X2" s="6" t="s">
        <v>103</v>
      </c>
      <c r="Y2" s="6" t="s">
        <v>104</v>
      </c>
      <c r="Z2" s="5" t="s">
        <v>102</v>
      </c>
      <c r="AA2" s="6" t="s">
        <v>103</v>
      </c>
      <c r="AB2" s="6" t="s">
        <v>104</v>
      </c>
      <c r="AC2" s="5" t="s">
        <v>102</v>
      </c>
      <c r="AD2" s="6" t="s">
        <v>103</v>
      </c>
      <c r="AE2" s="6" t="s">
        <v>104</v>
      </c>
    </row>
    <row r="3" spans="1:31">
      <c r="A3" s="7" t="s">
        <v>11</v>
      </c>
      <c r="B3" s="8">
        <v>2.6</v>
      </c>
      <c r="C3" s="8">
        <v>2.6</v>
      </c>
      <c r="D3" s="8">
        <v>2.6</v>
      </c>
      <c r="E3" s="8">
        <v>2.6</v>
      </c>
      <c r="F3" s="8"/>
      <c r="G3" s="8">
        <v>2.6</v>
      </c>
      <c r="H3" s="68">
        <v>2.6</v>
      </c>
      <c r="I3" s="68">
        <v>2.6</v>
      </c>
      <c r="J3" s="68">
        <v>2.6</v>
      </c>
      <c r="K3" s="8">
        <v>2.6</v>
      </c>
      <c r="L3" s="8">
        <v>2.6</v>
      </c>
      <c r="M3" s="8">
        <v>2.6</v>
      </c>
      <c r="N3" s="8">
        <v>2.6</v>
      </c>
      <c r="O3" s="8">
        <v>2.6</v>
      </c>
      <c r="P3" s="8">
        <v>2.6</v>
      </c>
      <c r="Q3" s="8">
        <v>2.6</v>
      </c>
      <c r="R3" s="8">
        <v>2.6</v>
      </c>
      <c r="S3" s="8">
        <v>2.6</v>
      </c>
      <c r="T3" s="8">
        <v>2.6</v>
      </c>
      <c r="U3" s="8">
        <v>2.6</v>
      </c>
      <c r="V3" s="8">
        <v>2.6</v>
      </c>
      <c r="W3" s="8">
        <v>2.6</v>
      </c>
      <c r="X3" s="8">
        <v>2.6</v>
      </c>
      <c r="Y3" s="8">
        <v>2.6</v>
      </c>
      <c r="Z3" s="8">
        <v>2.6</v>
      </c>
      <c r="AA3" s="8">
        <v>2.6</v>
      </c>
      <c r="AB3" s="8">
        <v>2.6</v>
      </c>
      <c r="AC3" s="8">
        <v>2.6</v>
      </c>
      <c r="AD3" s="8">
        <v>2.6</v>
      </c>
      <c r="AE3" s="8"/>
    </row>
    <row r="4" spans="1:31">
      <c r="A4" s="7" t="s">
        <v>13</v>
      </c>
      <c r="B4" s="8">
        <v>100</v>
      </c>
      <c r="C4" s="8">
        <v>100</v>
      </c>
      <c r="D4" s="8">
        <v>100</v>
      </c>
      <c r="E4" s="8">
        <v>100</v>
      </c>
      <c r="F4" s="8"/>
      <c r="G4" s="8">
        <v>100</v>
      </c>
      <c r="H4" s="68">
        <v>100</v>
      </c>
      <c r="I4" s="68">
        <v>100</v>
      </c>
      <c r="J4" s="68">
        <v>100</v>
      </c>
      <c r="K4" s="8">
        <v>100</v>
      </c>
      <c r="L4" s="8">
        <v>100</v>
      </c>
      <c r="M4" s="8">
        <v>100</v>
      </c>
      <c r="N4" s="8">
        <v>100</v>
      </c>
      <c r="O4" s="8">
        <v>100</v>
      </c>
      <c r="P4" s="8">
        <v>100</v>
      </c>
      <c r="Q4" s="8">
        <v>100</v>
      </c>
      <c r="R4" s="8">
        <v>100</v>
      </c>
      <c r="S4" s="8">
        <v>100</v>
      </c>
      <c r="T4" s="8">
        <v>100</v>
      </c>
      <c r="U4" s="8">
        <v>100</v>
      </c>
      <c r="V4" s="8">
        <v>100</v>
      </c>
      <c r="W4" s="8">
        <v>100</v>
      </c>
      <c r="X4" s="8">
        <v>100</v>
      </c>
      <c r="Y4" s="8">
        <v>100</v>
      </c>
      <c r="Z4" s="8">
        <v>100</v>
      </c>
      <c r="AA4" s="8">
        <v>100</v>
      </c>
      <c r="AB4" s="8">
        <v>100</v>
      </c>
      <c r="AC4" s="8">
        <v>100</v>
      </c>
      <c r="AD4" s="8">
        <v>100</v>
      </c>
      <c r="AE4" s="8"/>
    </row>
    <row r="5" spans="1:31">
      <c r="A5" s="7" t="s">
        <v>15</v>
      </c>
      <c r="B5" s="9" t="s">
        <v>16</v>
      </c>
      <c r="C5" s="9" t="s">
        <v>16</v>
      </c>
      <c r="D5" s="9" t="s">
        <v>16</v>
      </c>
      <c r="E5" s="9" t="s">
        <v>16</v>
      </c>
      <c r="F5" s="9"/>
      <c r="G5" s="9" t="s">
        <v>16</v>
      </c>
      <c r="H5" s="69" t="s">
        <v>16</v>
      </c>
      <c r="I5" s="69" t="s">
        <v>16</v>
      </c>
      <c r="J5" s="69" t="s">
        <v>16</v>
      </c>
      <c r="K5" s="69" t="s">
        <v>16</v>
      </c>
      <c r="L5" s="69" t="s">
        <v>16</v>
      </c>
      <c r="M5" s="69" t="s">
        <v>16</v>
      </c>
      <c r="N5" s="9" t="s">
        <v>16</v>
      </c>
      <c r="O5" s="9" t="s">
        <v>16</v>
      </c>
      <c r="P5" s="9" t="s">
        <v>16</v>
      </c>
      <c r="Q5" s="9" t="s">
        <v>16</v>
      </c>
      <c r="R5" s="9" t="s">
        <v>16</v>
      </c>
      <c r="S5" s="9" t="s">
        <v>16</v>
      </c>
      <c r="T5" s="9" t="s">
        <v>16</v>
      </c>
      <c r="U5" s="9" t="s">
        <v>16</v>
      </c>
      <c r="V5" s="9" t="s">
        <v>16</v>
      </c>
      <c r="W5" s="9" t="s">
        <v>16</v>
      </c>
      <c r="X5" s="9" t="s">
        <v>16</v>
      </c>
      <c r="Y5" s="9" t="s">
        <v>16</v>
      </c>
      <c r="Z5" s="9" t="s">
        <v>16</v>
      </c>
      <c r="AA5" s="9" t="s">
        <v>16</v>
      </c>
      <c r="AB5" s="9" t="s">
        <v>16</v>
      </c>
      <c r="AC5" s="9" t="s">
        <v>16</v>
      </c>
      <c r="AD5" s="9" t="s">
        <v>16</v>
      </c>
      <c r="AE5" s="9"/>
    </row>
    <row r="6" spans="1:31">
      <c r="A6" s="7" t="s">
        <v>17</v>
      </c>
      <c r="B6" s="12">
        <v>10000000</v>
      </c>
      <c r="C6" s="12">
        <v>2000000</v>
      </c>
      <c r="D6" s="12">
        <v>2000000</v>
      </c>
      <c r="E6" s="12">
        <v>10000000</v>
      </c>
      <c r="F6" s="12"/>
      <c r="G6" s="12">
        <v>2000000</v>
      </c>
      <c r="H6" s="71">
        <v>10000000</v>
      </c>
      <c r="I6" s="71">
        <v>2000000</v>
      </c>
      <c r="J6" s="71">
        <v>2000000</v>
      </c>
      <c r="K6" s="12">
        <v>10000000</v>
      </c>
      <c r="L6" s="12">
        <v>2000000</v>
      </c>
      <c r="M6" s="12">
        <v>2000000</v>
      </c>
      <c r="N6" s="12">
        <v>10000000</v>
      </c>
      <c r="O6" s="12">
        <v>2000000</v>
      </c>
      <c r="P6" s="12">
        <v>2000000</v>
      </c>
      <c r="Q6" s="12">
        <v>10000000</v>
      </c>
      <c r="R6" s="12">
        <v>2000000</v>
      </c>
      <c r="S6" s="12">
        <v>2000000</v>
      </c>
      <c r="T6" s="8">
        <v>10000000</v>
      </c>
      <c r="U6" s="8">
        <v>2000000</v>
      </c>
      <c r="V6" s="8">
        <v>2000000</v>
      </c>
      <c r="W6" s="8">
        <v>10000000</v>
      </c>
      <c r="X6" s="8">
        <v>2000000</v>
      </c>
      <c r="Y6" s="8">
        <v>2000000</v>
      </c>
      <c r="Z6" s="12">
        <v>10000000</v>
      </c>
      <c r="AA6" s="12">
        <v>2000000</v>
      </c>
      <c r="AB6" s="12">
        <v>2000000</v>
      </c>
      <c r="AC6" s="12">
        <v>10000000</v>
      </c>
      <c r="AD6" s="12">
        <v>2000000</v>
      </c>
      <c r="AE6" s="12"/>
    </row>
    <row r="7" spans="1:31">
      <c r="A7" s="7" t="s">
        <v>19</v>
      </c>
      <c r="B7" s="9" t="s">
        <v>16</v>
      </c>
      <c r="C7" s="9" t="s">
        <v>16</v>
      </c>
      <c r="D7" s="9" t="s">
        <v>16</v>
      </c>
      <c r="E7" s="9" t="s">
        <v>16</v>
      </c>
      <c r="F7" s="9"/>
      <c r="G7" s="9" t="s">
        <v>16</v>
      </c>
      <c r="H7" s="69" t="s">
        <v>16</v>
      </c>
      <c r="I7" s="69" t="s">
        <v>16</v>
      </c>
      <c r="J7" s="69" t="s">
        <v>16</v>
      </c>
      <c r="K7" s="69" t="s">
        <v>16</v>
      </c>
      <c r="L7" s="69" t="s">
        <v>16</v>
      </c>
      <c r="M7" s="69" t="s">
        <v>16</v>
      </c>
      <c r="N7" s="9" t="s">
        <v>16</v>
      </c>
      <c r="O7" s="9" t="s">
        <v>16</v>
      </c>
      <c r="P7" s="9" t="s">
        <v>16</v>
      </c>
      <c r="Q7" s="9" t="s">
        <v>16</v>
      </c>
      <c r="R7" s="9" t="s">
        <v>16</v>
      </c>
      <c r="S7" s="9" t="s">
        <v>16</v>
      </c>
      <c r="T7" s="9" t="s">
        <v>16</v>
      </c>
      <c r="U7" s="9" t="s">
        <v>16</v>
      </c>
      <c r="V7" s="9" t="s">
        <v>16</v>
      </c>
      <c r="W7" s="9" t="s">
        <v>16</v>
      </c>
      <c r="X7" s="9" t="s">
        <v>16</v>
      </c>
      <c r="Y7" s="9" t="s">
        <v>16</v>
      </c>
      <c r="Z7" s="9" t="s">
        <v>16</v>
      </c>
      <c r="AA7" s="9" t="s">
        <v>16</v>
      </c>
      <c r="AB7" s="9" t="s">
        <v>16</v>
      </c>
      <c r="AC7" s="9" t="s">
        <v>16</v>
      </c>
      <c r="AD7" s="9" t="s">
        <v>16</v>
      </c>
      <c r="AE7" s="9"/>
    </row>
    <row r="8" spans="1:31">
      <c r="A8" s="7" t="s">
        <v>20</v>
      </c>
      <c r="B8" s="26">
        <v>0.1</v>
      </c>
      <c r="C8" s="26">
        <v>0.1</v>
      </c>
      <c r="D8" s="26">
        <v>0.1</v>
      </c>
      <c r="E8" s="26">
        <v>0.1</v>
      </c>
      <c r="F8" s="26"/>
      <c r="G8" s="26">
        <v>0.1</v>
      </c>
      <c r="H8" s="70">
        <v>0.1</v>
      </c>
      <c r="I8" s="70">
        <v>0.1</v>
      </c>
      <c r="J8" s="70">
        <v>0.1</v>
      </c>
      <c r="K8" s="26">
        <v>0.1</v>
      </c>
      <c r="L8" s="26">
        <v>0.1</v>
      </c>
      <c r="M8" s="26">
        <v>0.1</v>
      </c>
      <c r="N8" s="26">
        <v>0.1</v>
      </c>
      <c r="O8" s="26">
        <v>0.1</v>
      </c>
      <c r="P8" s="26">
        <v>0.1</v>
      </c>
      <c r="Q8" s="26">
        <v>0.1</v>
      </c>
      <c r="R8" s="26">
        <v>0.1</v>
      </c>
      <c r="S8" s="26">
        <v>0.1</v>
      </c>
      <c r="T8" s="11">
        <v>0.1</v>
      </c>
      <c r="U8" s="11">
        <v>0.1</v>
      </c>
      <c r="V8" s="11">
        <v>0.1</v>
      </c>
      <c r="W8" s="11">
        <v>0.1</v>
      </c>
      <c r="X8" s="11">
        <v>0.1</v>
      </c>
      <c r="Y8" s="11">
        <v>0.1</v>
      </c>
      <c r="Z8" s="26">
        <v>0.1</v>
      </c>
      <c r="AA8" s="26">
        <v>0.1</v>
      </c>
      <c r="AB8" s="26">
        <v>0.1</v>
      </c>
      <c r="AC8" s="26">
        <v>0.1</v>
      </c>
      <c r="AD8" s="26">
        <v>0.1</v>
      </c>
      <c r="AE8" s="26"/>
    </row>
    <row r="9" spans="1:31" ht="27.6">
      <c r="A9" s="7" t="s">
        <v>21</v>
      </c>
      <c r="B9" s="12" t="s">
        <v>22</v>
      </c>
      <c r="C9" s="12" t="s">
        <v>22</v>
      </c>
      <c r="D9" s="12" t="s">
        <v>22</v>
      </c>
      <c r="E9" s="12" t="s">
        <v>22</v>
      </c>
      <c r="F9" s="12"/>
      <c r="G9" s="12" t="s">
        <v>22</v>
      </c>
      <c r="H9" s="71" t="s">
        <v>22</v>
      </c>
      <c r="I9" s="71" t="s">
        <v>22</v>
      </c>
      <c r="J9" s="71" t="s">
        <v>22</v>
      </c>
      <c r="K9" s="12" t="s">
        <v>22</v>
      </c>
      <c r="L9" s="12" t="s">
        <v>22</v>
      </c>
      <c r="M9" s="12" t="s">
        <v>22</v>
      </c>
      <c r="N9" s="12" t="s">
        <v>22</v>
      </c>
      <c r="O9" s="12" t="s">
        <v>22</v>
      </c>
      <c r="P9" s="12" t="s">
        <v>22</v>
      </c>
      <c r="Q9" s="12" t="s">
        <v>22</v>
      </c>
      <c r="R9" s="12" t="s">
        <v>22</v>
      </c>
      <c r="S9" s="12" t="s">
        <v>22</v>
      </c>
      <c r="T9" s="8" t="s">
        <v>22</v>
      </c>
      <c r="U9" s="8" t="s">
        <v>22</v>
      </c>
      <c r="V9" s="8" t="s">
        <v>22</v>
      </c>
      <c r="W9" s="8" t="s">
        <v>22</v>
      </c>
      <c r="X9" s="8" t="s">
        <v>22</v>
      </c>
      <c r="Y9" s="8" t="s">
        <v>22</v>
      </c>
      <c r="Z9" s="12" t="s">
        <v>22</v>
      </c>
      <c r="AA9" s="12" t="s">
        <v>22</v>
      </c>
      <c r="AB9" s="12" t="s">
        <v>22</v>
      </c>
      <c r="AC9" s="12" t="s">
        <v>22</v>
      </c>
      <c r="AD9" s="12" t="s">
        <v>22</v>
      </c>
      <c r="AE9" s="12"/>
    </row>
    <row r="10" spans="1:31">
      <c r="A10" s="7" t="s">
        <v>23</v>
      </c>
      <c r="B10" s="12">
        <v>3</v>
      </c>
      <c r="C10" s="12">
        <v>3</v>
      </c>
      <c r="D10" s="12">
        <v>3</v>
      </c>
      <c r="E10" s="12">
        <v>3</v>
      </c>
      <c r="F10" s="12"/>
      <c r="G10" s="12">
        <v>3</v>
      </c>
      <c r="H10" s="71">
        <v>3</v>
      </c>
      <c r="I10" s="71">
        <v>3</v>
      </c>
      <c r="J10" s="71">
        <v>3</v>
      </c>
      <c r="K10" s="12">
        <v>3</v>
      </c>
      <c r="L10" s="12">
        <v>3</v>
      </c>
      <c r="M10" s="12">
        <v>3</v>
      </c>
      <c r="N10" s="12">
        <v>3</v>
      </c>
      <c r="O10" s="12">
        <v>3</v>
      </c>
      <c r="P10" s="12">
        <v>3</v>
      </c>
      <c r="Q10" s="12">
        <v>3</v>
      </c>
      <c r="R10" s="12">
        <v>3</v>
      </c>
      <c r="S10" s="12">
        <v>3</v>
      </c>
      <c r="T10" s="8">
        <v>3</v>
      </c>
      <c r="U10" s="8">
        <v>3</v>
      </c>
      <c r="V10" s="8">
        <v>3</v>
      </c>
      <c r="W10" s="8">
        <v>3</v>
      </c>
      <c r="X10" s="8">
        <v>3</v>
      </c>
      <c r="Y10" s="8">
        <v>3</v>
      </c>
      <c r="Z10" s="12">
        <v>3</v>
      </c>
      <c r="AA10" s="12">
        <v>3</v>
      </c>
      <c r="AB10" s="12">
        <v>3</v>
      </c>
      <c r="AC10" s="12">
        <v>3</v>
      </c>
      <c r="AD10" s="12">
        <v>3</v>
      </c>
      <c r="AE10" s="12"/>
    </row>
    <row r="11" spans="1:31">
      <c r="A11" s="4" t="s">
        <v>24</v>
      </c>
      <c r="B11" s="13"/>
      <c r="C11" s="13"/>
      <c r="D11" s="13"/>
      <c r="E11" s="13"/>
      <c r="F11" s="13"/>
      <c r="G11" s="13"/>
      <c r="H11" s="72"/>
      <c r="I11" s="72"/>
      <c r="J11" s="72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</row>
    <row r="12" spans="1:31" ht="15" customHeight="1">
      <c r="A12" s="7" t="s">
        <v>25</v>
      </c>
      <c r="B12" s="12">
        <v>192</v>
      </c>
      <c r="C12" s="12">
        <v>192</v>
      </c>
      <c r="D12" s="12">
        <v>192</v>
      </c>
      <c r="E12" s="12">
        <v>192</v>
      </c>
      <c r="F12" s="12"/>
      <c r="G12" s="12">
        <v>192</v>
      </c>
      <c r="H12" s="71">
        <v>192</v>
      </c>
      <c r="I12" s="71">
        <v>192</v>
      </c>
      <c r="J12" s="71">
        <v>192</v>
      </c>
      <c r="K12" s="12">
        <v>192</v>
      </c>
      <c r="L12" s="12">
        <v>192</v>
      </c>
      <c r="M12" s="12">
        <v>192</v>
      </c>
      <c r="N12" s="12">
        <v>192</v>
      </c>
      <c r="O12" s="12">
        <v>192</v>
      </c>
      <c r="P12" s="12">
        <v>192</v>
      </c>
      <c r="Q12" s="12">
        <v>192</v>
      </c>
      <c r="R12" s="12">
        <v>192</v>
      </c>
      <c r="S12" s="12">
        <v>192</v>
      </c>
      <c r="T12" s="8">
        <v>192</v>
      </c>
      <c r="U12" s="8">
        <v>192</v>
      </c>
      <c r="V12" s="8">
        <v>192</v>
      </c>
      <c r="W12" s="8">
        <v>192</v>
      </c>
      <c r="X12" s="8">
        <v>192</v>
      </c>
      <c r="Y12" s="8">
        <v>192</v>
      </c>
      <c r="Z12" s="12">
        <v>192</v>
      </c>
      <c r="AA12" s="12">
        <v>192</v>
      </c>
      <c r="AB12" s="12">
        <v>192</v>
      </c>
      <c r="AC12" s="12">
        <v>192</v>
      </c>
      <c r="AD12" s="12">
        <v>192</v>
      </c>
      <c r="AE12" s="12"/>
    </row>
    <row r="13" spans="1:31">
      <c r="A13" s="7" t="s">
        <v>27</v>
      </c>
      <c r="B13" s="12">
        <v>64</v>
      </c>
      <c r="C13" s="12">
        <v>64</v>
      </c>
      <c r="D13" s="12">
        <v>64</v>
      </c>
      <c r="E13" s="12">
        <v>64</v>
      </c>
      <c r="F13" s="12"/>
      <c r="G13" s="12">
        <v>64</v>
      </c>
      <c r="H13" s="71">
        <v>64</v>
      </c>
      <c r="I13" s="71">
        <v>64</v>
      </c>
      <c r="J13" s="71">
        <v>64</v>
      </c>
      <c r="K13" s="12">
        <v>64</v>
      </c>
      <c r="L13" s="12">
        <v>64</v>
      </c>
      <c r="M13" s="12">
        <v>64</v>
      </c>
      <c r="N13" s="12">
        <v>64</v>
      </c>
      <c r="O13" s="12">
        <v>64</v>
      </c>
      <c r="P13" s="12">
        <v>64</v>
      </c>
      <c r="Q13" s="12">
        <v>64</v>
      </c>
      <c r="R13" s="12">
        <v>64</v>
      </c>
      <c r="S13" s="12">
        <v>64</v>
      </c>
      <c r="T13" s="8">
        <v>64</v>
      </c>
      <c r="U13" s="8">
        <v>64</v>
      </c>
      <c r="V13" s="8">
        <v>64</v>
      </c>
      <c r="W13" s="8">
        <v>64</v>
      </c>
      <c r="X13" s="8">
        <v>64</v>
      </c>
      <c r="Y13" s="8">
        <v>64</v>
      </c>
      <c r="Z13" s="12">
        <v>64</v>
      </c>
      <c r="AA13" s="12">
        <v>64</v>
      </c>
      <c r="AB13" s="12">
        <v>64</v>
      </c>
      <c r="AC13" s="12">
        <v>64</v>
      </c>
      <c r="AD13" s="12">
        <v>64</v>
      </c>
      <c r="AE13" s="12"/>
    </row>
    <row r="14" spans="1:31">
      <c r="A14" s="15" t="s">
        <v>29</v>
      </c>
      <c r="B14" s="16">
        <v>4</v>
      </c>
      <c r="C14" s="16">
        <v>4</v>
      </c>
      <c r="D14" s="16">
        <v>4</v>
      </c>
      <c r="E14" s="16">
        <v>4</v>
      </c>
      <c r="F14" s="16"/>
      <c r="G14" s="16">
        <v>4</v>
      </c>
      <c r="H14" s="73">
        <v>4</v>
      </c>
      <c r="I14" s="73">
        <v>4</v>
      </c>
      <c r="J14" s="73">
        <v>4</v>
      </c>
      <c r="K14" s="82">
        <v>4</v>
      </c>
      <c r="L14" s="82">
        <v>4</v>
      </c>
      <c r="M14" s="82">
        <v>4</v>
      </c>
      <c r="N14" s="82">
        <v>2</v>
      </c>
      <c r="O14" s="82">
        <v>2</v>
      </c>
      <c r="P14" s="82">
        <v>2</v>
      </c>
      <c r="Q14" s="82">
        <v>4</v>
      </c>
      <c r="R14" s="82">
        <v>4</v>
      </c>
      <c r="S14" s="82">
        <v>4</v>
      </c>
      <c r="T14" s="82">
        <v>4</v>
      </c>
      <c r="U14" s="82">
        <v>4</v>
      </c>
      <c r="V14" s="82">
        <v>4</v>
      </c>
      <c r="W14" s="82">
        <v>2</v>
      </c>
      <c r="X14" s="82">
        <v>2</v>
      </c>
      <c r="Y14" s="82">
        <v>2</v>
      </c>
      <c r="Z14" s="82">
        <v>4</v>
      </c>
      <c r="AA14" s="82">
        <v>4</v>
      </c>
      <c r="AB14" s="82">
        <v>4</v>
      </c>
      <c r="AC14" s="82">
        <v>4</v>
      </c>
      <c r="AD14" s="82">
        <v>4</v>
      </c>
      <c r="AE14" s="82"/>
    </row>
    <row r="15" spans="1:31">
      <c r="A15" s="10" t="s">
        <v>31</v>
      </c>
      <c r="B15" s="12">
        <v>33</v>
      </c>
      <c r="C15" s="12">
        <v>33</v>
      </c>
      <c r="D15" s="12">
        <v>33</v>
      </c>
      <c r="E15" s="12">
        <v>33</v>
      </c>
      <c r="F15" s="12"/>
      <c r="G15" s="12">
        <v>33</v>
      </c>
      <c r="H15" s="71">
        <v>33</v>
      </c>
      <c r="I15" s="71">
        <v>33</v>
      </c>
      <c r="J15" s="71">
        <v>33</v>
      </c>
      <c r="K15" s="12">
        <v>33</v>
      </c>
      <c r="L15" s="12">
        <v>33</v>
      </c>
      <c r="M15" s="12">
        <v>33</v>
      </c>
      <c r="N15" s="83">
        <v>33</v>
      </c>
      <c r="O15" s="83">
        <v>33</v>
      </c>
      <c r="P15" s="83">
        <v>33</v>
      </c>
      <c r="Q15" s="12">
        <v>33</v>
      </c>
      <c r="R15" s="12">
        <v>33</v>
      </c>
      <c r="S15" s="12">
        <v>33</v>
      </c>
      <c r="T15" s="8">
        <v>33</v>
      </c>
      <c r="U15" s="8">
        <v>33</v>
      </c>
      <c r="V15" s="8">
        <v>33</v>
      </c>
      <c r="W15" s="8">
        <v>33</v>
      </c>
      <c r="X15" s="8">
        <v>33</v>
      </c>
      <c r="Y15" s="8">
        <v>33</v>
      </c>
      <c r="Z15" s="12">
        <v>33</v>
      </c>
      <c r="AA15" s="12">
        <v>33</v>
      </c>
      <c r="AB15" s="12">
        <v>33</v>
      </c>
      <c r="AC15" s="12">
        <v>33</v>
      </c>
      <c r="AD15" s="12">
        <v>33</v>
      </c>
      <c r="AE15" s="12"/>
    </row>
    <row r="16" spans="1:31">
      <c r="A16" s="7" t="s">
        <v>33</v>
      </c>
      <c r="B16" s="12">
        <f t="shared" ref="B16:G16" si="0">B15+10*LOG10(B4)</f>
        <v>53</v>
      </c>
      <c r="C16" s="12">
        <f t="shared" si="0"/>
        <v>53</v>
      </c>
      <c r="D16" s="12">
        <f t="shared" si="0"/>
        <v>53</v>
      </c>
      <c r="E16" s="12">
        <f t="shared" si="0"/>
        <v>53</v>
      </c>
      <c r="F16" s="12"/>
      <c r="G16" s="12">
        <f t="shared" si="0"/>
        <v>53</v>
      </c>
      <c r="H16" s="71">
        <f t="shared" ref="H16:M16" si="1">H15+10*LOG10(H4)</f>
        <v>53</v>
      </c>
      <c r="I16" s="71">
        <f t="shared" si="1"/>
        <v>53</v>
      </c>
      <c r="J16" s="71">
        <f t="shared" si="1"/>
        <v>53</v>
      </c>
      <c r="K16" s="12">
        <f t="shared" si="1"/>
        <v>53</v>
      </c>
      <c r="L16" s="12">
        <f t="shared" si="1"/>
        <v>53</v>
      </c>
      <c r="M16" s="12">
        <f t="shared" si="1"/>
        <v>53</v>
      </c>
      <c r="N16" s="12">
        <f t="shared" ref="N16:S16" si="2">N15+10*LOG10(N4)</f>
        <v>53</v>
      </c>
      <c r="O16" s="12">
        <f t="shared" si="2"/>
        <v>53</v>
      </c>
      <c r="P16" s="12">
        <f t="shared" si="2"/>
        <v>53</v>
      </c>
      <c r="Q16" s="12">
        <f t="shared" si="2"/>
        <v>53</v>
      </c>
      <c r="R16" s="12">
        <f t="shared" si="2"/>
        <v>53</v>
      </c>
      <c r="S16" s="12">
        <f t="shared" si="2"/>
        <v>53</v>
      </c>
      <c r="T16" s="8">
        <f t="shared" ref="T16:Y16" si="3">T15+10*LOG10(T4)</f>
        <v>53</v>
      </c>
      <c r="U16" s="8">
        <f t="shared" si="3"/>
        <v>53</v>
      </c>
      <c r="V16" s="8">
        <f t="shared" si="3"/>
        <v>53</v>
      </c>
      <c r="W16" s="8">
        <f t="shared" si="3"/>
        <v>53</v>
      </c>
      <c r="X16" s="8">
        <f t="shared" si="3"/>
        <v>53</v>
      </c>
      <c r="Y16" s="8">
        <f t="shared" si="3"/>
        <v>53</v>
      </c>
      <c r="Z16" s="12">
        <f>Z15+10*LOG10(Z4)</f>
        <v>53</v>
      </c>
      <c r="AA16" s="12">
        <f>AA15+10*LOG10(AA4)</f>
        <v>53</v>
      </c>
      <c r="AB16" s="12">
        <f>AB15+10*LOG10(AB4)</f>
        <v>53</v>
      </c>
      <c r="AC16" s="12">
        <f>AC15+10*LOG10(AC4)</f>
        <v>53</v>
      </c>
      <c r="AD16" s="12">
        <f>AD15+10*LOG10(AD4)</f>
        <v>53</v>
      </c>
      <c r="AE16" s="12"/>
    </row>
    <row r="17" spans="1:31" ht="27.6">
      <c r="A17" s="7" t="s">
        <v>35</v>
      </c>
      <c r="B17" s="12">
        <f t="shared" ref="B17:G17" si="4">B15+10*LOG10(B42/1000000)</f>
        <v>48.105450102066122</v>
      </c>
      <c r="C17" s="12">
        <f t="shared" si="4"/>
        <v>41.115750058705935</v>
      </c>
      <c r="D17" s="12">
        <f t="shared" si="4"/>
        <v>41.115750058705935</v>
      </c>
      <c r="E17" s="12">
        <f t="shared" si="4"/>
        <v>51.907562519182179</v>
      </c>
      <c r="F17" s="12"/>
      <c r="G17" s="12">
        <f t="shared" si="4"/>
        <v>44.997551772534749</v>
      </c>
      <c r="H17" s="71">
        <f t="shared" ref="H17:M17" si="5">H15+10*LOG10(H42/1000000)</f>
        <v>51.57332496431269</v>
      </c>
      <c r="I17" s="71">
        <f t="shared" si="5"/>
        <v>45.638726768652234</v>
      </c>
      <c r="J17" s="71">
        <f t="shared" si="5"/>
        <v>45.638726768652234</v>
      </c>
      <c r="K17" s="12">
        <f t="shared" si="5"/>
        <v>52.924651478080435</v>
      </c>
      <c r="L17" s="12">
        <f t="shared" si="5"/>
        <v>45.638726768652234</v>
      </c>
      <c r="M17" s="12">
        <f t="shared" si="5"/>
        <v>45.638726768652234</v>
      </c>
      <c r="N17" s="12">
        <f t="shared" ref="N17:S17" si="6">N15+10*LOG10(N42/1000000)</f>
        <v>48.816083660320572</v>
      </c>
      <c r="O17" s="12">
        <f t="shared" si="6"/>
        <v>42.365137424788934</v>
      </c>
      <c r="P17" s="12">
        <f t="shared" si="6"/>
        <v>42.365137424788934</v>
      </c>
      <c r="Q17" s="12">
        <f t="shared" si="6"/>
        <v>51.57332496431269</v>
      </c>
      <c r="R17" s="12">
        <f t="shared" si="6"/>
        <v>45.638726768652234</v>
      </c>
      <c r="S17" s="12">
        <f t="shared" si="6"/>
        <v>45.638726768652234</v>
      </c>
      <c r="T17" s="8">
        <f t="shared" ref="T17:Y17" si="7">T15+10*LOG10(T42/1000000)</f>
        <v>51.57332496431269</v>
      </c>
      <c r="U17" s="8">
        <f t="shared" si="7"/>
        <v>45.638726768652234</v>
      </c>
      <c r="V17" s="8">
        <f t="shared" si="7"/>
        <v>45.638726768652234</v>
      </c>
      <c r="W17" s="8">
        <f t="shared" si="7"/>
        <v>52.924651478080435</v>
      </c>
      <c r="X17" s="8">
        <f t="shared" si="7"/>
        <v>45.638726768652234</v>
      </c>
      <c r="Y17" s="8">
        <f t="shared" si="7"/>
        <v>45.638726768652234</v>
      </c>
      <c r="Z17" s="12">
        <f>Z15+10*LOG10(Z42/1000000)</f>
        <v>52.542425094393252</v>
      </c>
      <c r="AA17" s="12">
        <f>AA15+10*LOG10(AA42/1000000)</f>
        <v>45.552725051033065</v>
      </c>
      <c r="AB17" s="12">
        <f>AB15+10*LOG10(AB42/1000000)</f>
        <v>45.552725051033065</v>
      </c>
      <c r="AC17" s="12">
        <f>AC15+10*LOG10(AC42/1000000)</f>
        <v>52.908714048014858</v>
      </c>
      <c r="AD17" s="12">
        <f>AD15+10*LOG10(AD42/1000000)</f>
        <v>45.638726768652234</v>
      </c>
      <c r="AE17" s="12"/>
    </row>
    <row r="18" spans="1:31" ht="41.4">
      <c r="A18" s="14" t="s">
        <v>37</v>
      </c>
      <c r="B18" s="12">
        <f t="shared" ref="B18:G18" si="8">B19+10*LOG10(B12/B13)-B20</f>
        <v>12.771212547196624</v>
      </c>
      <c r="C18" s="12">
        <f t="shared" si="8"/>
        <v>12.771212547196624</v>
      </c>
      <c r="D18" s="12">
        <f t="shared" si="8"/>
        <v>12.771212547196624</v>
      </c>
      <c r="E18" s="12">
        <f t="shared" si="8"/>
        <v>9.8212125471966232</v>
      </c>
      <c r="F18" s="12"/>
      <c r="G18" s="12">
        <f t="shared" si="8"/>
        <v>9.8212125471966232</v>
      </c>
      <c r="H18" s="71">
        <f t="shared" ref="H18:M18" si="9">H19+10*LOG10(H12/H13)-H20</f>
        <v>12.771212547196624</v>
      </c>
      <c r="I18" s="71">
        <f t="shared" si="9"/>
        <v>12.771212547196624</v>
      </c>
      <c r="J18" s="71">
        <f t="shared" si="9"/>
        <v>12.771212547196624</v>
      </c>
      <c r="K18" s="12">
        <f t="shared" si="9"/>
        <v>12.771212547196624</v>
      </c>
      <c r="L18" s="12">
        <f t="shared" si="9"/>
        <v>12.771212547196624</v>
      </c>
      <c r="M18" s="12">
        <f t="shared" si="9"/>
        <v>12.771212547196624</v>
      </c>
      <c r="N18" s="12">
        <f t="shared" ref="N18:S18" si="10">N19+10*LOG10(N12/N13)-N20</f>
        <v>10.121212547196624</v>
      </c>
      <c r="O18" s="12">
        <f t="shared" si="10"/>
        <v>10.121212547196624</v>
      </c>
      <c r="P18" s="12">
        <f t="shared" si="10"/>
        <v>10.121212547196624</v>
      </c>
      <c r="Q18" s="12">
        <f t="shared" si="10"/>
        <v>12.771212547196624</v>
      </c>
      <c r="R18" s="12">
        <f t="shared" si="10"/>
        <v>12.771212547196624</v>
      </c>
      <c r="S18" s="12">
        <f t="shared" si="10"/>
        <v>12.771212547196624</v>
      </c>
      <c r="T18" s="8">
        <f t="shared" ref="T18:Y18" si="11">T19+10*LOG10(T12/T13)-T20</f>
        <v>12.771212547196624</v>
      </c>
      <c r="U18" s="8">
        <f t="shared" si="11"/>
        <v>12.771212547196624</v>
      </c>
      <c r="V18" s="8">
        <f t="shared" si="11"/>
        <v>12.771212547196624</v>
      </c>
      <c r="W18" s="8">
        <f t="shared" si="11"/>
        <v>12.771212547196624</v>
      </c>
      <c r="X18" s="8">
        <f t="shared" si="11"/>
        <v>12.771212547196624</v>
      </c>
      <c r="Y18" s="8">
        <f t="shared" si="11"/>
        <v>12.771212547196624</v>
      </c>
      <c r="Z18" s="12">
        <f>Z19+10*LOG10(Z12/Z13)-Z20</f>
        <v>12.771212547196624</v>
      </c>
      <c r="AA18" s="12">
        <f>AA19+10*LOG10(AA12/AA13)-AA20</f>
        <v>12.771212547196624</v>
      </c>
      <c r="AB18" s="12">
        <f>AB19+10*LOG10(AB12/AB13)-AB20</f>
        <v>12.771212547196624</v>
      </c>
      <c r="AC18" s="12">
        <f>AC19+10*LOG10(AC12/AC13)-AC20</f>
        <v>12.771212547196624</v>
      </c>
      <c r="AD18" s="12">
        <f>AD19+10*LOG10(AD12/AD13)-AD20</f>
        <v>12.771212547196624</v>
      </c>
      <c r="AE18" s="12"/>
    </row>
    <row r="19" spans="1:31">
      <c r="A19" s="7" t="s">
        <v>39</v>
      </c>
      <c r="B19" s="12">
        <v>8</v>
      </c>
      <c r="C19" s="12">
        <v>8</v>
      </c>
      <c r="D19" s="12">
        <v>8</v>
      </c>
      <c r="E19" s="12">
        <v>8</v>
      </c>
      <c r="F19" s="12"/>
      <c r="G19" s="12">
        <v>8</v>
      </c>
      <c r="H19" s="71">
        <v>8</v>
      </c>
      <c r="I19" s="71">
        <v>8</v>
      </c>
      <c r="J19" s="71">
        <v>8</v>
      </c>
      <c r="K19" s="12">
        <v>8</v>
      </c>
      <c r="L19" s="12">
        <v>8</v>
      </c>
      <c r="M19" s="12">
        <v>8</v>
      </c>
      <c r="N19" s="12">
        <v>8</v>
      </c>
      <c r="O19" s="12">
        <v>8</v>
      </c>
      <c r="P19" s="12">
        <v>8</v>
      </c>
      <c r="Q19" s="12">
        <v>8</v>
      </c>
      <c r="R19" s="12">
        <v>8</v>
      </c>
      <c r="S19" s="12">
        <v>8</v>
      </c>
      <c r="T19" s="8">
        <v>8</v>
      </c>
      <c r="U19" s="8">
        <v>8</v>
      </c>
      <c r="V19" s="8">
        <v>8</v>
      </c>
      <c r="W19" s="8">
        <v>8</v>
      </c>
      <c r="X19" s="8">
        <v>8</v>
      </c>
      <c r="Y19" s="8">
        <v>8</v>
      </c>
      <c r="Z19" s="12">
        <v>8</v>
      </c>
      <c r="AA19" s="12">
        <v>8</v>
      </c>
      <c r="AB19" s="12">
        <v>8</v>
      </c>
      <c r="AC19" s="12">
        <v>8</v>
      </c>
      <c r="AD19" s="12">
        <v>8</v>
      </c>
      <c r="AE19" s="12"/>
    </row>
    <row r="20" spans="1:31" ht="41.4">
      <c r="A20" s="15" t="s">
        <v>41</v>
      </c>
      <c r="B20" s="16">
        <v>0</v>
      </c>
      <c r="C20" s="16">
        <v>0</v>
      </c>
      <c r="D20" s="16">
        <v>0</v>
      </c>
      <c r="E20" s="16">
        <v>2.95</v>
      </c>
      <c r="F20" s="16"/>
      <c r="G20" s="16">
        <v>2.95</v>
      </c>
      <c r="H20" s="73">
        <v>0</v>
      </c>
      <c r="I20" s="73">
        <v>0</v>
      </c>
      <c r="J20" s="73">
        <v>0</v>
      </c>
      <c r="K20" s="82">
        <v>0</v>
      </c>
      <c r="L20" s="82">
        <v>0</v>
      </c>
      <c r="M20" s="82">
        <v>0</v>
      </c>
      <c r="N20" s="82">
        <v>2.65</v>
      </c>
      <c r="O20" s="82">
        <v>2.65</v>
      </c>
      <c r="P20" s="82">
        <v>2.65</v>
      </c>
      <c r="Q20" s="82">
        <v>0</v>
      </c>
      <c r="R20" s="82">
        <v>0</v>
      </c>
      <c r="S20" s="82">
        <v>0</v>
      </c>
      <c r="T20" s="82">
        <v>0</v>
      </c>
      <c r="U20" s="82">
        <v>0</v>
      </c>
      <c r="V20" s="82">
        <v>0</v>
      </c>
      <c r="W20" s="82">
        <v>0</v>
      </c>
      <c r="X20" s="82">
        <v>0</v>
      </c>
      <c r="Y20" s="82">
        <v>0</v>
      </c>
      <c r="Z20" s="82">
        <v>0</v>
      </c>
      <c r="AA20" s="82">
        <v>0</v>
      </c>
      <c r="AB20" s="82">
        <v>0</v>
      </c>
      <c r="AC20" s="82">
        <v>0</v>
      </c>
      <c r="AD20" s="82">
        <v>0</v>
      </c>
      <c r="AE20" s="82"/>
    </row>
    <row r="21" spans="1:31" ht="61.5" customHeight="1">
      <c r="A21" s="27" t="s">
        <v>43</v>
      </c>
      <c r="B21" s="18">
        <v>12</v>
      </c>
      <c r="C21" s="18">
        <v>12</v>
      </c>
      <c r="D21" s="18">
        <v>12</v>
      </c>
      <c r="E21" s="18">
        <v>12.04</v>
      </c>
      <c r="F21" s="18"/>
      <c r="G21" s="18">
        <v>12.04</v>
      </c>
      <c r="H21" s="74">
        <v>12</v>
      </c>
      <c r="I21" s="74">
        <v>12</v>
      </c>
      <c r="J21" s="74">
        <v>12</v>
      </c>
      <c r="K21" s="16">
        <v>12</v>
      </c>
      <c r="L21" s="16">
        <v>12</v>
      </c>
      <c r="M21" s="16">
        <v>12</v>
      </c>
      <c r="N21" s="16">
        <f>10*LOG10(N13/N14)</f>
        <v>15.051499783199061</v>
      </c>
      <c r="O21" s="16">
        <f t="shared" ref="O21:P21" si="12">10*LOG10(O13/O14)</f>
        <v>15.051499783199061</v>
      </c>
      <c r="P21" s="16">
        <f t="shared" si="12"/>
        <v>15.051499783199061</v>
      </c>
      <c r="Q21" s="16">
        <v>12</v>
      </c>
      <c r="R21" s="16">
        <v>12</v>
      </c>
      <c r="S21" s="16">
        <v>12</v>
      </c>
      <c r="T21" s="16">
        <v>12</v>
      </c>
      <c r="U21" s="16">
        <v>12</v>
      </c>
      <c r="V21" s="16">
        <v>12</v>
      </c>
      <c r="W21" s="16">
        <v>15.05</v>
      </c>
      <c r="X21" s="16">
        <v>15.05</v>
      </c>
      <c r="Y21" s="16">
        <v>15.05</v>
      </c>
      <c r="Z21" s="16">
        <v>12</v>
      </c>
      <c r="AA21" s="16">
        <v>12</v>
      </c>
      <c r="AB21" s="16">
        <v>12</v>
      </c>
      <c r="AC21" s="52">
        <v>12</v>
      </c>
      <c r="AD21" s="52">
        <v>12</v>
      </c>
      <c r="AE21" s="16"/>
    </row>
    <row r="22" spans="1:31">
      <c r="A22" s="7" t="s">
        <v>45</v>
      </c>
      <c r="B22" s="12">
        <v>0</v>
      </c>
      <c r="C22" s="12">
        <v>0</v>
      </c>
      <c r="D22" s="12">
        <v>0</v>
      </c>
      <c r="E22" s="12">
        <v>0</v>
      </c>
      <c r="F22" s="12"/>
      <c r="G22" s="12">
        <v>0</v>
      </c>
      <c r="H22" s="71">
        <v>0</v>
      </c>
      <c r="I22" s="71">
        <v>0</v>
      </c>
      <c r="J22" s="71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2">
        <v>0</v>
      </c>
      <c r="Q22" s="12">
        <v>0</v>
      </c>
      <c r="R22" s="12">
        <v>0</v>
      </c>
      <c r="S22" s="12">
        <v>0</v>
      </c>
      <c r="T22" s="8">
        <v>0</v>
      </c>
      <c r="U22" s="8">
        <v>0</v>
      </c>
      <c r="V22" s="8">
        <v>0</v>
      </c>
      <c r="W22" s="8">
        <v>0</v>
      </c>
      <c r="X22" s="8">
        <v>0</v>
      </c>
      <c r="Y22" s="8">
        <v>0</v>
      </c>
      <c r="Z22" s="12">
        <v>0</v>
      </c>
      <c r="AA22" s="12">
        <v>0</v>
      </c>
      <c r="AB22" s="12">
        <v>0</v>
      </c>
      <c r="AC22" s="12">
        <v>0</v>
      </c>
      <c r="AD22" s="12">
        <v>0</v>
      </c>
      <c r="AE22" s="12"/>
    </row>
    <row r="23" spans="1:31">
      <c r="A23" s="7" t="s">
        <v>47</v>
      </c>
      <c r="B23" s="12">
        <v>0</v>
      </c>
      <c r="C23" s="12">
        <v>0</v>
      </c>
      <c r="D23" s="12">
        <v>0</v>
      </c>
      <c r="E23" s="12">
        <v>0</v>
      </c>
      <c r="F23" s="12"/>
      <c r="G23" s="12">
        <v>0</v>
      </c>
      <c r="H23" s="71">
        <v>0</v>
      </c>
      <c r="I23" s="71">
        <v>0</v>
      </c>
      <c r="J23" s="71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2">
        <v>0</v>
      </c>
      <c r="Q23" s="12">
        <v>0</v>
      </c>
      <c r="R23" s="12">
        <v>0</v>
      </c>
      <c r="S23" s="12">
        <v>0</v>
      </c>
      <c r="T23" s="8">
        <v>0</v>
      </c>
      <c r="U23" s="8">
        <v>0</v>
      </c>
      <c r="V23" s="8">
        <v>0</v>
      </c>
      <c r="W23" s="8">
        <v>0</v>
      </c>
      <c r="X23" s="8">
        <v>0</v>
      </c>
      <c r="Y23" s="8">
        <v>0</v>
      </c>
      <c r="Z23" s="12">
        <v>0</v>
      </c>
      <c r="AA23" s="12">
        <v>0</v>
      </c>
      <c r="AB23" s="12">
        <v>0</v>
      </c>
      <c r="AC23" s="12">
        <v>0</v>
      </c>
      <c r="AD23" s="12">
        <v>0</v>
      </c>
      <c r="AE23" s="12"/>
    </row>
    <row r="24" spans="1:31" ht="27.6">
      <c r="A24" s="7" t="s">
        <v>48</v>
      </c>
      <c r="B24" s="12">
        <v>3</v>
      </c>
      <c r="C24" s="12">
        <v>3</v>
      </c>
      <c r="D24" s="12">
        <v>3</v>
      </c>
      <c r="E24" s="12">
        <v>3</v>
      </c>
      <c r="F24" s="12"/>
      <c r="G24" s="12">
        <v>3</v>
      </c>
      <c r="H24" s="71">
        <v>3</v>
      </c>
      <c r="I24" s="71">
        <v>3</v>
      </c>
      <c r="J24" s="71">
        <v>3</v>
      </c>
      <c r="K24" s="12">
        <v>3</v>
      </c>
      <c r="L24" s="12">
        <v>3</v>
      </c>
      <c r="M24" s="12">
        <v>3</v>
      </c>
      <c r="N24" s="12">
        <v>3</v>
      </c>
      <c r="O24" s="12">
        <v>3</v>
      </c>
      <c r="P24" s="12">
        <v>3</v>
      </c>
      <c r="Q24" s="12">
        <v>3</v>
      </c>
      <c r="R24" s="12">
        <v>3</v>
      </c>
      <c r="S24" s="12">
        <v>3</v>
      </c>
      <c r="T24" s="8">
        <v>3</v>
      </c>
      <c r="U24" s="8">
        <v>3</v>
      </c>
      <c r="V24" s="8">
        <v>3</v>
      </c>
      <c r="W24" s="8">
        <v>3</v>
      </c>
      <c r="X24" s="8">
        <v>3</v>
      </c>
      <c r="Y24" s="8">
        <v>3</v>
      </c>
      <c r="Z24" s="12">
        <v>3</v>
      </c>
      <c r="AA24" s="12">
        <v>3</v>
      </c>
      <c r="AB24" s="12">
        <v>3</v>
      </c>
      <c r="AC24" s="12">
        <v>3</v>
      </c>
      <c r="AD24" s="12">
        <v>3</v>
      </c>
      <c r="AE24" s="12"/>
    </row>
    <row r="25" spans="1:31">
      <c r="A25" s="7" t="s">
        <v>49</v>
      </c>
      <c r="B25" s="9" t="s">
        <v>16</v>
      </c>
      <c r="C25" s="9" t="s">
        <v>16</v>
      </c>
      <c r="D25" s="9" t="s">
        <v>16</v>
      </c>
      <c r="E25" s="9" t="s">
        <v>16</v>
      </c>
      <c r="F25" s="9"/>
      <c r="G25" s="9" t="s">
        <v>16</v>
      </c>
      <c r="H25" s="69" t="s">
        <v>16</v>
      </c>
      <c r="I25" s="69" t="s">
        <v>16</v>
      </c>
      <c r="J25" s="69" t="s">
        <v>16</v>
      </c>
      <c r="K25" s="69" t="s">
        <v>16</v>
      </c>
      <c r="L25" s="69" t="s">
        <v>16</v>
      </c>
      <c r="M25" s="69" t="s">
        <v>16</v>
      </c>
      <c r="N25" s="9" t="s">
        <v>16</v>
      </c>
      <c r="O25" s="9" t="s">
        <v>16</v>
      </c>
      <c r="P25" s="9" t="s">
        <v>16</v>
      </c>
      <c r="Q25" s="9" t="s">
        <v>16</v>
      </c>
      <c r="R25" s="9" t="s">
        <v>16</v>
      </c>
      <c r="S25" s="9" t="s">
        <v>16</v>
      </c>
      <c r="T25" s="9" t="s">
        <v>16</v>
      </c>
      <c r="U25" s="9" t="s">
        <v>16</v>
      </c>
      <c r="V25" s="9" t="s">
        <v>16</v>
      </c>
      <c r="W25" s="9" t="s">
        <v>16</v>
      </c>
      <c r="X25" s="9" t="s">
        <v>16</v>
      </c>
      <c r="Y25" s="9" t="s">
        <v>16</v>
      </c>
      <c r="Z25" s="9" t="s">
        <v>16</v>
      </c>
      <c r="AA25" s="9" t="s">
        <v>16</v>
      </c>
      <c r="AB25" s="9" t="s">
        <v>16</v>
      </c>
      <c r="AC25" s="9" t="s">
        <v>16</v>
      </c>
      <c r="AD25" s="9" t="s">
        <v>16</v>
      </c>
      <c r="AE25" s="9"/>
    </row>
    <row r="26" spans="1:31">
      <c r="A26" s="7" t="s">
        <v>51</v>
      </c>
      <c r="B26" s="12">
        <f t="shared" ref="B26:G26" si="13">B17+B18+B21-B23-B24</f>
        <v>69.876662649262755</v>
      </c>
      <c r="C26" s="12">
        <f t="shared" si="13"/>
        <v>62.886962605902568</v>
      </c>
      <c r="D26" s="12">
        <f t="shared" si="13"/>
        <v>62.886962605902568</v>
      </c>
      <c r="E26" s="12">
        <f t="shared" si="13"/>
        <v>70.768775066378794</v>
      </c>
      <c r="F26" s="12"/>
      <c r="G26" s="12">
        <f t="shared" si="13"/>
        <v>63.858764319731364</v>
      </c>
      <c r="H26" s="71">
        <f t="shared" ref="H26:M26" si="14">H17+H18+H21-H23-H24</f>
        <v>73.344537511509316</v>
      </c>
      <c r="I26" s="71">
        <f t="shared" si="14"/>
        <v>67.40993931584886</v>
      </c>
      <c r="J26" s="71">
        <f t="shared" si="14"/>
        <v>67.40993931584886</v>
      </c>
      <c r="K26" s="12">
        <f t="shared" si="14"/>
        <v>74.695864025277061</v>
      </c>
      <c r="L26" s="12">
        <f t="shared" si="14"/>
        <v>67.40993931584886</v>
      </c>
      <c r="M26" s="12">
        <f t="shared" si="14"/>
        <v>67.40993931584886</v>
      </c>
      <c r="N26" s="12">
        <f t="shared" ref="N26:S26" si="15">N17+N18+N21-N23-N24</f>
        <v>70.988795990716255</v>
      </c>
      <c r="O26" s="12">
        <f t="shared" si="15"/>
        <v>64.537849755184624</v>
      </c>
      <c r="P26" s="12">
        <f t="shared" si="15"/>
        <v>64.537849755184624</v>
      </c>
      <c r="Q26" s="12">
        <f t="shared" si="15"/>
        <v>73.344537511509316</v>
      </c>
      <c r="R26" s="12">
        <f t="shared" si="15"/>
        <v>67.40993931584886</v>
      </c>
      <c r="S26" s="12">
        <f t="shared" si="15"/>
        <v>67.40993931584886</v>
      </c>
      <c r="T26" s="8">
        <f t="shared" ref="T26:Y26" si="16">T17+T18+T21-T23-T24</f>
        <v>73.344537511509316</v>
      </c>
      <c r="U26" s="8">
        <f t="shared" si="16"/>
        <v>67.40993931584886</v>
      </c>
      <c r="V26" s="8">
        <f t="shared" si="16"/>
        <v>67.40993931584886</v>
      </c>
      <c r="W26" s="8">
        <f t="shared" si="16"/>
        <v>77.745864025277058</v>
      </c>
      <c r="X26" s="8">
        <f t="shared" si="16"/>
        <v>70.459939315848857</v>
      </c>
      <c r="Y26" s="8">
        <f t="shared" si="16"/>
        <v>70.459939315848857</v>
      </c>
      <c r="Z26" s="12">
        <f>Z17+Z18+Z21-Z23-Z24</f>
        <v>74.313637641589878</v>
      </c>
      <c r="AA26" s="12">
        <f>AA17+AA18+AA21-AA23-AA24</f>
        <v>67.323937598229691</v>
      </c>
      <c r="AB26" s="12">
        <f>AB17+AB18+AB21-AB23-AB24</f>
        <v>67.323937598229691</v>
      </c>
      <c r="AC26" s="12">
        <f>AC17+AC18+AC21-AC23-AC24</f>
        <v>74.679926595211484</v>
      </c>
      <c r="AD26" s="12">
        <f>AD17+AD18+AD21-AD23-AD24</f>
        <v>67.40993931584886</v>
      </c>
      <c r="AE26" s="12"/>
    </row>
    <row r="27" spans="1:31">
      <c r="A27" s="4" t="s">
        <v>52</v>
      </c>
      <c r="B27" s="13"/>
      <c r="C27" s="13"/>
      <c r="D27" s="13"/>
      <c r="E27" s="13"/>
      <c r="F27" s="13"/>
      <c r="G27" s="13"/>
      <c r="H27" s="72"/>
      <c r="I27" s="72"/>
      <c r="J27" s="72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</row>
    <row r="28" spans="1:31">
      <c r="A28" s="7" t="s">
        <v>53</v>
      </c>
      <c r="B28" s="12">
        <v>4</v>
      </c>
      <c r="C28" s="12">
        <v>2</v>
      </c>
      <c r="D28" s="12">
        <v>1</v>
      </c>
      <c r="E28" s="12">
        <v>4</v>
      </c>
      <c r="F28" s="12"/>
      <c r="G28" s="12">
        <v>1</v>
      </c>
      <c r="H28" s="71">
        <v>4</v>
      </c>
      <c r="I28" s="71">
        <v>2</v>
      </c>
      <c r="J28" s="71">
        <v>1</v>
      </c>
      <c r="K28" s="12">
        <v>4</v>
      </c>
      <c r="L28" s="12">
        <v>2</v>
      </c>
      <c r="M28" s="12">
        <v>1</v>
      </c>
      <c r="N28" s="12">
        <v>4</v>
      </c>
      <c r="O28" s="12">
        <v>2</v>
      </c>
      <c r="P28" s="12">
        <v>1</v>
      </c>
      <c r="Q28" s="12">
        <v>4</v>
      </c>
      <c r="R28" s="12">
        <v>2</v>
      </c>
      <c r="S28" s="12">
        <v>1</v>
      </c>
      <c r="T28" s="8">
        <v>4</v>
      </c>
      <c r="U28" s="8">
        <v>2</v>
      </c>
      <c r="V28" s="8">
        <v>1</v>
      </c>
      <c r="W28" s="8">
        <v>4</v>
      </c>
      <c r="X28" s="8">
        <v>2</v>
      </c>
      <c r="Y28" s="8">
        <v>1</v>
      </c>
      <c r="Z28" s="12">
        <v>4</v>
      </c>
      <c r="AA28" s="12">
        <v>2</v>
      </c>
      <c r="AB28" s="12">
        <v>1</v>
      </c>
      <c r="AC28" s="12">
        <v>4</v>
      </c>
      <c r="AD28" s="12">
        <v>2</v>
      </c>
      <c r="AE28" s="12"/>
    </row>
    <row r="29" spans="1:31">
      <c r="A29" s="7" t="s">
        <v>54</v>
      </c>
      <c r="B29" s="12">
        <v>4</v>
      </c>
      <c r="C29" s="12">
        <v>2</v>
      </c>
      <c r="D29" s="12">
        <v>1</v>
      </c>
      <c r="E29" s="12">
        <v>4</v>
      </c>
      <c r="F29" s="12"/>
      <c r="G29" s="12">
        <v>1</v>
      </c>
      <c r="H29" s="71">
        <v>4</v>
      </c>
      <c r="I29" s="71">
        <v>2</v>
      </c>
      <c r="J29" s="71">
        <v>1</v>
      </c>
      <c r="K29" s="12">
        <v>4</v>
      </c>
      <c r="L29" s="12">
        <v>2</v>
      </c>
      <c r="M29" s="12">
        <v>1</v>
      </c>
      <c r="N29" s="12">
        <v>4</v>
      </c>
      <c r="O29" s="12">
        <v>2</v>
      </c>
      <c r="P29" s="12">
        <v>1</v>
      </c>
      <c r="Q29" s="12">
        <v>4</v>
      </c>
      <c r="R29" s="12">
        <v>2</v>
      </c>
      <c r="S29" s="12">
        <v>1</v>
      </c>
      <c r="T29" s="8">
        <v>4</v>
      </c>
      <c r="U29" s="8">
        <v>2</v>
      </c>
      <c r="V29" s="8">
        <v>1</v>
      </c>
      <c r="W29" s="8">
        <v>4</v>
      </c>
      <c r="X29" s="8">
        <v>2</v>
      </c>
      <c r="Y29" s="8">
        <v>1</v>
      </c>
      <c r="Z29" s="12">
        <v>4</v>
      </c>
      <c r="AA29" s="12">
        <v>2</v>
      </c>
      <c r="AB29" s="12">
        <v>1</v>
      </c>
      <c r="AC29" s="12">
        <v>4</v>
      </c>
      <c r="AD29" s="12">
        <v>2</v>
      </c>
      <c r="AE29" s="12"/>
    </row>
    <row r="30" spans="1:31" ht="41.4">
      <c r="A30" s="7" t="s">
        <v>56</v>
      </c>
      <c r="B30" s="12">
        <f t="shared" ref="B30:G30" si="17">B31+10*LOG10(B28/B29)-B32</f>
        <v>0</v>
      </c>
      <c r="C30" s="12">
        <f t="shared" si="17"/>
        <v>-3</v>
      </c>
      <c r="D30" s="12">
        <f t="shared" si="17"/>
        <v>-3</v>
      </c>
      <c r="E30" s="12">
        <f t="shared" si="17"/>
        <v>0</v>
      </c>
      <c r="F30" s="12"/>
      <c r="G30" s="12">
        <f t="shared" si="17"/>
        <v>-3</v>
      </c>
      <c r="H30" s="71">
        <f t="shared" ref="H30:M30" si="18">H31+10*LOG10(H28/H29)-H32</f>
        <v>0</v>
      </c>
      <c r="I30" s="71">
        <f t="shared" si="18"/>
        <v>-3</v>
      </c>
      <c r="J30" s="71">
        <f t="shared" si="18"/>
        <v>-3</v>
      </c>
      <c r="K30" s="12">
        <f t="shared" si="18"/>
        <v>0</v>
      </c>
      <c r="L30" s="12">
        <f t="shared" si="18"/>
        <v>-3</v>
      </c>
      <c r="M30" s="12">
        <f t="shared" si="18"/>
        <v>-3</v>
      </c>
      <c r="N30" s="12">
        <f t="shared" ref="N30:S30" si="19">N31+10*LOG10(N28/N29)-N32</f>
        <v>0</v>
      </c>
      <c r="O30" s="12">
        <f t="shared" si="19"/>
        <v>-3</v>
      </c>
      <c r="P30" s="12">
        <f t="shared" si="19"/>
        <v>-3</v>
      </c>
      <c r="Q30" s="12">
        <f t="shared" si="19"/>
        <v>0</v>
      </c>
      <c r="R30" s="12">
        <f t="shared" si="19"/>
        <v>-3</v>
      </c>
      <c r="S30" s="12">
        <f t="shared" si="19"/>
        <v>-3</v>
      </c>
      <c r="T30" s="8">
        <f t="shared" ref="T30:Y30" si="20">T31+10*LOG10(T28/T29)-T32</f>
        <v>0</v>
      </c>
      <c r="U30" s="8">
        <f t="shared" si="20"/>
        <v>-3</v>
      </c>
      <c r="V30" s="8">
        <f t="shared" si="20"/>
        <v>-3</v>
      </c>
      <c r="W30" s="8">
        <f t="shared" si="20"/>
        <v>0</v>
      </c>
      <c r="X30" s="8">
        <f t="shared" si="20"/>
        <v>-3</v>
      </c>
      <c r="Y30" s="8">
        <f t="shared" si="20"/>
        <v>-3</v>
      </c>
      <c r="Z30" s="12">
        <f>Z31+10*LOG10(Z28/Z29)-Z32</f>
        <v>0</v>
      </c>
      <c r="AA30" s="12">
        <f>AA31+10*LOG10(AA28/AA29)-AA32</f>
        <v>-3</v>
      </c>
      <c r="AB30" s="12">
        <f>AB31+10*LOG10(AB28/AB29)-AB32</f>
        <v>-3</v>
      </c>
      <c r="AC30" s="12">
        <f>AC31+10*LOG10(AC28/AC29)-AC32</f>
        <v>0</v>
      </c>
      <c r="AD30" s="47">
        <f>AD31+10*LOG10(AD28/AD29)-AD32</f>
        <v>-3</v>
      </c>
      <c r="AE30" s="12"/>
    </row>
    <row r="31" spans="1:31">
      <c r="A31" s="7" t="s">
        <v>57</v>
      </c>
      <c r="B31" s="12">
        <v>0</v>
      </c>
      <c r="C31" s="12">
        <v>-3</v>
      </c>
      <c r="D31" s="12">
        <v>-3</v>
      </c>
      <c r="E31" s="12">
        <v>0</v>
      </c>
      <c r="F31" s="12"/>
      <c r="G31" s="12">
        <v>-3</v>
      </c>
      <c r="H31" s="71">
        <v>0</v>
      </c>
      <c r="I31" s="71">
        <v>-3</v>
      </c>
      <c r="J31" s="71">
        <v>-3</v>
      </c>
      <c r="K31" s="12">
        <v>0</v>
      </c>
      <c r="L31" s="12">
        <v>-3</v>
      </c>
      <c r="M31" s="12">
        <v>-3</v>
      </c>
      <c r="N31" s="12">
        <v>0</v>
      </c>
      <c r="O31" s="12">
        <v>-3</v>
      </c>
      <c r="P31" s="12">
        <v>-3</v>
      </c>
      <c r="Q31" s="12">
        <v>0</v>
      </c>
      <c r="R31" s="12">
        <v>-3</v>
      </c>
      <c r="S31" s="12">
        <v>-3</v>
      </c>
      <c r="T31" s="8">
        <v>0</v>
      </c>
      <c r="U31" s="8">
        <v>-3</v>
      </c>
      <c r="V31" s="8">
        <v>-3</v>
      </c>
      <c r="W31" s="8">
        <v>0</v>
      </c>
      <c r="X31" s="8">
        <v>-3</v>
      </c>
      <c r="Y31" s="8">
        <v>-3</v>
      </c>
      <c r="Z31" s="12">
        <v>0</v>
      </c>
      <c r="AA31" s="12">
        <v>-3</v>
      </c>
      <c r="AB31" s="12">
        <v>-3</v>
      </c>
      <c r="AC31" s="12">
        <v>0</v>
      </c>
      <c r="AD31" s="47">
        <v>-3</v>
      </c>
      <c r="AE31" s="12"/>
    </row>
    <row r="32" spans="1:31" ht="41.4">
      <c r="A32" s="14" t="s">
        <v>58</v>
      </c>
      <c r="B32" s="12">
        <v>0</v>
      </c>
      <c r="C32" s="12">
        <v>0</v>
      </c>
      <c r="D32" s="12">
        <v>0</v>
      </c>
      <c r="E32" s="12">
        <v>0</v>
      </c>
      <c r="F32" s="12"/>
      <c r="G32" s="12">
        <v>0</v>
      </c>
      <c r="H32" s="71">
        <v>0</v>
      </c>
      <c r="I32" s="71">
        <v>0</v>
      </c>
      <c r="J32" s="71">
        <v>0</v>
      </c>
      <c r="K32" s="12">
        <v>0</v>
      </c>
      <c r="L32" s="12">
        <v>0</v>
      </c>
      <c r="M32" s="12">
        <v>0</v>
      </c>
      <c r="N32" s="12">
        <v>0</v>
      </c>
      <c r="O32" s="12">
        <v>0</v>
      </c>
      <c r="P32" s="12">
        <v>0</v>
      </c>
      <c r="Q32" s="12">
        <v>0</v>
      </c>
      <c r="R32" s="12">
        <v>0</v>
      </c>
      <c r="S32" s="12">
        <v>0</v>
      </c>
      <c r="T32" s="8">
        <v>0</v>
      </c>
      <c r="U32" s="8">
        <v>0</v>
      </c>
      <c r="V32" s="8">
        <v>0</v>
      </c>
      <c r="W32" s="8">
        <v>0</v>
      </c>
      <c r="X32" s="8">
        <v>0</v>
      </c>
      <c r="Y32" s="8">
        <v>0</v>
      </c>
      <c r="Z32" s="12">
        <v>0</v>
      </c>
      <c r="AA32" s="12">
        <v>0</v>
      </c>
      <c r="AB32" s="12">
        <v>0</v>
      </c>
      <c r="AC32" s="12">
        <v>0</v>
      </c>
      <c r="AD32" s="12">
        <v>0</v>
      </c>
      <c r="AE32" s="12"/>
    </row>
    <row r="33" spans="1:31" ht="27.6">
      <c r="A33" s="20" t="s">
        <v>105</v>
      </c>
      <c r="B33" s="12">
        <v>0</v>
      </c>
      <c r="C33" s="12">
        <v>0</v>
      </c>
      <c r="D33" s="12">
        <v>0</v>
      </c>
      <c r="E33" s="12">
        <v>0</v>
      </c>
      <c r="F33" s="12"/>
      <c r="G33" s="12">
        <v>0</v>
      </c>
      <c r="H33" s="71">
        <v>0</v>
      </c>
      <c r="I33" s="71">
        <v>0</v>
      </c>
      <c r="J33" s="71">
        <v>0</v>
      </c>
      <c r="K33" s="12">
        <v>0</v>
      </c>
      <c r="L33" s="12">
        <v>0</v>
      </c>
      <c r="M33" s="12">
        <v>0</v>
      </c>
      <c r="N33" s="12">
        <v>0</v>
      </c>
      <c r="O33" s="12">
        <v>0</v>
      </c>
      <c r="P33" s="12">
        <v>0</v>
      </c>
      <c r="Q33" s="12">
        <v>0</v>
      </c>
      <c r="R33" s="12">
        <v>0</v>
      </c>
      <c r="S33" s="12">
        <v>0</v>
      </c>
      <c r="T33" s="8">
        <v>0</v>
      </c>
      <c r="U33" s="8">
        <v>0</v>
      </c>
      <c r="V33" s="8">
        <v>0</v>
      </c>
      <c r="W33" s="8">
        <v>0</v>
      </c>
      <c r="X33" s="8">
        <v>0</v>
      </c>
      <c r="Y33" s="8">
        <v>0</v>
      </c>
      <c r="Z33" s="12">
        <v>0</v>
      </c>
      <c r="AA33" s="12">
        <v>0</v>
      </c>
      <c r="AB33" s="12">
        <v>0</v>
      </c>
      <c r="AC33" s="12">
        <v>0</v>
      </c>
      <c r="AD33" s="12">
        <v>0</v>
      </c>
      <c r="AE33" s="12"/>
    </row>
    <row r="34" spans="1:31" ht="27.6">
      <c r="A34" s="7" t="s">
        <v>60</v>
      </c>
      <c r="B34" s="12">
        <v>1</v>
      </c>
      <c r="C34" s="12">
        <v>1</v>
      </c>
      <c r="D34" s="12">
        <v>1</v>
      </c>
      <c r="E34" s="12">
        <v>1</v>
      </c>
      <c r="F34" s="12"/>
      <c r="G34" s="12">
        <v>1</v>
      </c>
      <c r="H34" s="71">
        <v>1</v>
      </c>
      <c r="I34" s="71">
        <v>1</v>
      </c>
      <c r="J34" s="71">
        <v>1</v>
      </c>
      <c r="K34" s="12">
        <v>1</v>
      </c>
      <c r="L34" s="12">
        <v>1</v>
      </c>
      <c r="M34" s="12">
        <v>1</v>
      </c>
      <c r="N34" s="12">
        <v>1</v>
      </c>
      <c r="O34" s="12">
        <v>1</v>
      </c>
      <c r="P34" s="12">
        <v>1</v>
      </c>
      <c r="Q34" s="12">
        <v>1</v>
      </c>
      <c r="R34" s="12">
        <v>1</v>
      </c>
      <c r="S34" s="12">
        <v>1</v>
      </c>
      <c r="T34" s="8">
        <v>1</v>
      </c>
      <c r="U34" s="8">
        <v>1</v>
      </c>
      <c r="V34" s="8">
        <v>1</v>
      </c>
      <c r="W34" s="8">
        <v>1</v>
      </c>
      <c r="X34" s="8">
        <v>1</v>
      </c>
      <c r="Y34" s="8">
        <v>1</v>
      </c>
      <c r="Z34" s="12">
        <v>1</v>
      </c>
      <c r="AA34" s="12">
        <v>1</v>
      </c>
      <c r="AB34" s="12">
        <v>1</v>
      </c>
      <c r="AC34" s="12">
        <v>1</v>
      </c>
      <c r="AD34" s="12">
        <v>1</v>
      </c>
      <c r="AE34" s="12"/>
    </row>
    <row r="35" spans="1:31">
      <c r="A35" s="7" t="s">
        <v>61</v>
      </c>
      <c r="B35" s="8">
        <v>7</v>
      </c>
      <c r="C35" s="8">
        <v>7</v>
      </c>
      <c r="D35" s="8">
        <v>7</v>
      </c>
      <c r="E35" s="8">
        <v>7</v>
      </c>
      <c r="F35" s="8"/>
      <c r="G35" s="8">
        <v>7</v>
      </c>
      <c r="H35" s="68">
        <v>7</v>
      </c>
      <c r="I35" s="68">
        <v>7</v>
      </c>
      <c r="J35" s="68">
        <v>7</v>
      </c>
      <c r="K35" s="8">
        <v>7</v>
      </c>
      <c r="L35" s="8">
        <v>7</v>
      </c>
      <c r="M35" s="8">
        <v>7</v>
      </c>
      <c r="N35" s="8">
        <v>7</v>
      </c>
      <c r="O35" s="8">
        <v>7</v>
      </c>
      <c r="P35" s="8">
        <v>7</v>
      </c>
      <c r="Q35" s="8">
        <v>7</v>
      </c>
      <c r="R35" s="8">
        <v>7</v>
      </c>
      <c r="S35" s="8">
        <v>7</v>
      </c>
      <c r="T35" s="8">
        <v>7</v>
      </c>
      <c r="U35" s="8">
        <v>7</v>
      </c>
      <c r="V35" s="8">
        <v>7</v>
      </c>
      <c r="W35" s="8">
        <v>7</v>
      </c>
      <c r="X35" s="8">
        <v>7</v>
      </c>
      <c r="Y35" s="8">
        <v>7</v>
      </c>
      <c r="Z35" s="8">
        <v>7</v>
      </c>
      <c r="AA35" s="8">
        <v>7</v>
      </c>
      <c r="AB35" s="8">
        <v>7</v>
      </c>
      <c r="AC35" s="8">
        <v>7</v>
      </c>
      <c r="AD35" s="8">
        <v>7</v>
      </c>
      <c r="AE35" s="8"/>
    </row>
    <row r="36" spans="1:31">
      <c r="A36" s="7" t="s">
        <v>62</v>
      </c>
      <c r="B36" s="8">
        <v>-174</v>
      </c>
      <c r="C36" s="8">
        <v>-174</v>
      </c>
      <c r="D36" s="8">
        <v>-174</v>
      </c>
      <c r="E36" s="8">
        <v>-174</v>
      </c>
      <c r="F36" s="8"/>
      <c r="G36" s="8">
        <v>-174</v>
      </c>
      <c r="H36" s="68">
        <v>-174</v>
      </c>
      <c r="I36" s="68">
        <v>-174</v>
      </c>
      <c r="J36" s="68">
        <v>-174</v>
      </c>
      <c r="K36" s="8">
        <v>-174</v>
      </c>
      <c r="L36" s="8">
        <v>-174</v>
      </c>
      <c r="M36" s="8">
        <v>-174</v>
      </c>
      <c r="N36" s="8">
        <v>-174</v>
      </c>
      <c r="O36" s="8">
        <v>-174</v>
      </c>
      <c r="P36" s="8">
        <v>-174</v>
      </c>
      <c r="Q36" s="8">
        <v>-174</v>
      </c>
      <c r="R36" s="8">
        <v>-174</v>
      </c>
      <c r="S36" s="8">
        <v>-174</v>
      </c>
      <c r="T36" s="8">
        <v>-174</v>
      </c>
      <c r="U36" s="8">
        <v>-174</v>
      </c>
      <c r="V36" s="8">
        <v>-174</v>
      </c>
      <c r="W36" s="8">
        <v>-174</v>
      </c>
      <c r="X36" s="8">
        <v>-174</v>
      </c>
      <c r="Y36" s="8">
        <v>-174</v>
      </c>
      <c r="Z36" s="8">
        <v>-174</v>
      </c>
      <c r="AA36" s="8">
        <v>-174</v>
      </c>
      <c r="AB36" s="8">
        <v>-174</v>
      </c>
      <c r="AC36" s="8">
        <v>-174</v>
      </c>
      <c r="AD36" s="8">
        <v>-174</v>
      </c>
      <c r="AE36" s="8"/>
    </row>
    <row r="37" spans="1:31">
      <c r="A37" s="14" t="s">
        <v>63</v>
      </c>
      <c r="B37" s="12" t="s">
        <v>16</v>
      </c>
      <c r="C37" s="12" t="s">
        <v>16</v>
      </c>
      <c r="D37" s="12" t="s">
        <v>16</v>
      </c>
      <c r="E37" s="12" t="s">
        <v>16</v>
      </c>
      <c r="F37" s="12"/>
      <c r="G37" s="12" t="s">
        <v>16</v>
      </c>
      <c r="H37" s="71" t="s">
        <v>16</v>
      </c>
      <c r="I37" s="71" t="s">
        <v>16</v>
      </c>
      <c r="J37" s="71" t="s">
        <v>16</v>
      </c>
      <c r="K37" s="12" t="s">
        <v>16</v>
      </c>
      <c r="L37" s="12" t="s">
        <v>16</v>
      </c>
      <c r="M37" s="12" t="s">
        <v>16</v>
      </c>
      <c r="N37" s="12" t="s">
        <v>16</v>
      </c>
      <c r="O37" s="12" t="s">
        <v>16</v>
      </c>
      <c r="P37" s="12" t="s">
        <v>16</v>
      </c>
      <c r="Q37" s="12" t="s">
        <v>16</v>
      </c>
      <c r="R37" s="12" t="s">
        <v>16</v>
      </c>
      <c r="S37" s="12" t="s">
        <v>16</v>
      </c>
      <c r="T37" s="8" t="s">
        <v>16</v>
      </c>
      <c r="U37" s="8" t="s">
        <v>16</v>
      </c>
      <c r="V37" s="8" t="s">
        <v>16</v>
      </c>
      <c r="W37" s="8" t="s">
        <v>16</v>
      </c>
      <c r="X37" s="8" t="s">
        <v>16</v>
      </c>
      <c r="Y37" s="8" t="s">
        <v>16</v>
      </c>
      <c r="Z37" s="12" t="s">
        <v>16</v>
      </c>
      <c r="AA37" s="12" t="s">
        <v>16</v>
      </c>
      <c r="AB37" s="12" t="s">
        <v>16</v>
      </c>
      <c r="AC37" s="12" t="s">
        <v>16</v>
      </c>
      <c r="AD37" s="12" t="s">
        <v>16</v>
      </c>
      <c r="AE37" s="12"/>
    </row>
    <row r="38" spans="1:31">
      <c r="A38" s="15" t="s">
        <v>65</v>
      </c>
      <c r="B38" s="16">
        <v>-999</v>
      </c>
      <c r="C38" s="16">
        <v>-999</v>
      </c>
      <c r="D38" s="16">
        <v>-999</v>
      </c>
      <c r="E38" s="16">
        <v>-999</v>
      </c>
      <c r="F38" s="16"/>
      <c r="G38" s="16">
        <v>-999</v>
      </c>
      <c r="H38" s="73">
        <v>-999</v>
      </c>
      <c r="I38" s="73">
        <v>-999</v>
      </c>
      <c r="J38" s="73">
        <v>-999</v>
      </c>
      <c r="K38" s="82">
        <v>-999</v>
      </c>
      <c r="L38" s="82">
        <v>-999</v>
      </c>
      <c r="M38" s="82">
        <v>-999</v>
      </c>
      <c r="N38" s="82">
        <v>-169.3</v>
      </c>
      <c r="O38" s="82">
        <v>-169.3</v>
      </c>
      <c r="P38" s="82">
        <v>-169.3</v>
      </c>
      <c r="Q38" s="82">
        <v>-999</v>
      </c>
      <c r="R38" s="82">
        <v>-999</v>
      </c>
      <c r="S38" s="82">
        <v>-999</v>
      </c>
      <c r="T38" s="82">
        <v>-999</v>
      </c>
      <c r="U38" s="82">
        <v>-999</v>
      </c>
      <c r="V38" s="82">
        <v>-999</v>
      </c>
      <c r="W38" s="82">
        <v>-169.3</v>
      </c>
      <c r="X38" s="82">
        <v>-169.3</v>
      </c>
      <c r="Y38" s="82">
        <v>-169.3</v>
      </c>
      <c r="Z38" s="82">
        <v>-999</v>
      </c>
      <c r="AA38" s="82">
        <v>-999</v>
      </c>
      <c r="AB38" s="82">
        <v>-999</v>
      </c>
      <c r="AC38" s="82">
        <v>-169.3</v>
      </c>
      <c r="AD38" s="82">
        <v>-169.3</v>
      </c>
      <c r="AE38" s="82"/>
    </row>
    <row r="39" spans="1:31" ht="27.6">
      <c r="A39" s="7" t="s">
        <v>106</v>
      </c>
      <c r="B39" s="9" t="s">
        <v>16</v>
      </c>
      <c r="C39" s="9" t="s">
        <v>16</v>
      </c>
      <c r="D39" s="9" t="s">
        <v>16</v>
      </c>
      <c r="E39" s="9" t="s">
        <v>16</v>
      </c>
      <c r="F39" s="9"/>
      <c r="G39" s="9" t="s">
        <v>16</v>
      </c>
      <c r="H39" s="69" t="s">
        <v>16</v>
      </c>
      <c r="I39" s="69" t="s">
        <v>16</v>
      </c>
      <c r="J39" s="69" t="s">
        <v>16</v>
      </c>
      <c r="K39" s="69" t="s">
        <v>16</v>
      </c>
      <c r="L39" s="69" t="s">
        <v>16</v>
      </c>
      <c r="M39" s="69" t="s">
        <v>16</v>
      </c>
      <c r="N39" s="9" t="s">
        <v>16</v>
      </c>
      <c r="O39" s="9" t="s">
        <v>16</v>
      </c>
      <c r="P39" s="9" t="s">
        <v>16</v>
      </c>
      <c r="Q39" s="9" t="s">
        <v>16</v>
      </c>
      <c r="R39" s="9" t="s">
        <v>16</v>
      </c>
      <c r="S39" s="9" t="s">
        <v>16</v>
      </c>
      <c r="T39" s="9" t="s">
        <v>16</v>
      </c>
      <c r="U39" s="9" t="s">
        <v>16</v>
      </c>
      <c r="V39" s="9" t="s">
        <v>16</v>
      </c>
      <c r="W39" s="9" t="s">
        <v>16</v>
      </c>
      <c r="X39" s="9" t="s">
        <v>16</v>
      </c>
      <c r="Y39" s="9" t="s">
        <v>16</v>
      </c>
      <c r="Z39" s="9" t="s">
        <v>16</v>
      </c>
      <c r="AA39" s="9" t="s">
        <v>16</v>
      </c>
      <c r="AB39" s="9" t="s">
        <v>16</v>
      </c>
      <c r="AC39" s="9" t="s">
        <v>16</v>
      </c>
      <c r="AD39" s="9" t="s">
        <v>16</v>
      </c>
      <c r="AE39" s="9"/>
    </row>
    <row r="40" spans="1:31" ht="27.6">
      <c r="A40" s="7" t="s">
        <v>107</v>
      </c>
      <c r="B40" s="12">
        <f t="shared" ref="B40:G40" si="21">10*LOG10(10^((B35+B36)/10)+10^(B38/10))</f>
        <v>-167.00000000000003</v>
      </c>
      <c r="C40" s="12">
        <f t="shared" si="21"/>
        <v>-167.00000000000003</v>
      </c>
      <c r="D40" s="12">
        <f t="shared" si="21"/>
        <v>-167.00000000000003</v>
      </c>
      <c r="E40" s="12">
        <f t="shared" si="21"/>
        <v>-167.00000000000003</v>
      </c>
      <c r="F40" s="12"/>
      <c r="G40" s="12">
        <f t="shared" si="21"/>
        <v>-167.00000000000003</v>
      </c>
      <c r="H40" s="71">
        <f t="shared" ref="H40:M40" si="22">10*LOG10(10^((H35+H36)/10)+10^(H38/10))</f>
        <v>-167.00000000000003</v>
      </c>
      <c r="I40" s="71">
        <f t="shared" si="22"/>
        <v>-167.00000000000003</v>
      </c>
      <c r="J40" s="71">
        <f t="shared" si="22"/>
        <v>-167.00000000000003</v>
      </c>
      <c r="K40" s="12">
        <f t="shared" si="22"/>
        <v>-167.00000000000003</v>
      </c>
      <c r="L40" s="12">
        <f t="shared" si="22"/>
        <v>-167.00000000000003</v>
      </c>
      <c r="M40" s="12">
        <f t="shared" si="22"/>
        <v>-167.00000000000003</v>
      </c>
      <c r="N40" s="12">
        <f t="shared" ref="N40:S40" si="23">10*LOG10(10^((N35+N36)/10)+10^(N38/10))</f>
        <v>-164.98918835931039</v>
      </c>
      <c r="O40" s="12">
        <f t="shared" si="23"/>
        <v>-164.98918835931039</v>
      </c>
      <c r="P40" s="12">
        <f t="shared" si="23"/>
        <v>-164.98918835931039</v>
      </c>
      <c r="Q40" s="12">
        <f t="shared" si="23"/>
        <v>-167.00000000000003</v>
      </c>
      <c r="R40" s="12">
        <f t="shared" si="23"/>
        <v>-167.00000000000003</v>
      </c>
      <c r="S40" s="12">
        <f t="shared" si="23"/>
        <v>-167.00000000000003</v>
      </c>
      <c r="T40" s="8">
        <f t="shared" ref="T40:Y40" si="24">10*LOG10(10^((T35+T36)/10)+10^(T38/10))</f>
        <v>-167.00000000000003</v>
      </c>
      <c r="U40" s="8">
        <f t="shared" si="24"/>
        <v>-167.00000000000003</v>
      </c>
      <c r="V40" s="8">
        <f t="shared" si="24"/>
        <v>-167.00000000000003</v>
      </c>
      <c r="W40" s="8">
        <f t="shared" si="24"/>
        <v>-164.98918835931039</v>
      </c>
      <c r="X40" s="8">
        <f t="shared" si="24"/>
        <v>-164.98918835931039</v>
      </c>
      <c r="Y40" s="8">
        <f t="shared" si="24"/>
        <v>-164.98918835931039</v>
      </c>
      <c r="Z40" s="12">
        <f>10*LOG10(10^((Z35+Z36)/10)+10^(Z38/10))</f>
        <v>-167.00000000000003</v>
      </c>
      <c r="AA40" s="12">
        <f>10*LOG10(10^((AA35+AA36)/10)+10^(AA38/10))</f>
        <v>-167.00000000000003</v>
      </c>
      <c r="AB40" s="12">
        <f>10*LOG10(10^((AB35+AB36)/10)+10^(AB38/10))</f>
        <v>-167.00000000000003</v>
      </c>
      <c r="AC40" s="12">
        <f>10*LOG10(10^((AC35+AC36)/10)+10^(AC38/10))</f>
        <v>-164.98918835931039</v>
      </c>
      <c r="AD40" s="12">
        <f>10*LOG10(10^((AD35+AD36)/10)+10^(AD38/10))</f>
        <v>-164.98918835931039</v>
      </c>
      <c r="AE40" s="12"/>
    </row>
    <row r="41" spans="1:31">
      <c r="A41" s="20" t="s">
        <v>68</v>
      </c>
      <c r="B41" s="12" t="s">
        <v>16</v>
      </c>
      <c r="C41" s="12" t="s">
        <v>16</v>
      </c>
      <c r="D41" s="12" t="s">
        <v>16</v>
      </c>
      <c r="E41" s="12" t="s">
        <v>16</v>
      </c>
      <c r="F41" s="12"/>
      <c r="G41" s="12" t="s">
        <v>16</v>
      </c>
      <c r="H41" s="71" t="s">
        <v>16</v>
      </c>
      <c r="I41" s="71" t="s">
        <v>16</v>
      </c>
      <c r="J41" s="71" t="s">
        <v>16</v>
      </c>
      <c r="K41" s="12" t="s">
        <v>16</v>
      </c>
      <c r="L41" s="12" t="s">
        <v>16</v>
      </c>
      <c r="M41" s="12" t="s">
        <v>16</v>
      </c>
      <c r="N41" s="12" t="s">
        <v>16</v>
      </c>
      <c r="O41" s="12" t="s">
        <v>16</v>
      </c>
      <c r="P41" s="12" t="s">
        <v>16</v>
      </c>
      <c r="Q41" s="12" t="s">
        <v>16</v>
      </c>
      <c r="R41" s="12" t="s">
        <v>16</v>
      </c>
      <c r="S41" s="12" t="s">
        <v>16</v>
      </c>
      <c r="T41" s="8" t="s">
        <v>16</v>
      </c>
      <c r="U41" s="8" t="s">
        <v>16</v>
      </c>
      <c r="V41" s="8" t="s">
        <v>16</v>
      </c>
      <c r="W41" s="8" t="s">
        <v>16</v>
      </c>
      <c r="X41" s="8" t="s">
        <v>16</v>
      </c>
      <c r="Y41" s="8" t="s">
        <v>16</v>
      </c>
      <c r="Z41" s="12" t="s">
        <v>16</v>
      </c>
      <c r="AA41" s="12" t="s">
        <v>16</v>
      </c>
      <c r="AB41" s="12" t="s">
        <v>16</v>
      </c>
      <c r="AC41" s="12" t="s">
        <v>16</v>
      </c>
      <c r="AD41" s="12" t="s">
        <v>16</v>
      </c>
      <c r="AE41" s="12"/>
    </row>
    <row r="42" spans="1:31">
      <c r="A42" s="28" t="s">
        <v>70</v>
      </c>
      <c r="B42" s="18">
        <f>90*360*1000</f>
        <v>32400000</v>
      </c>
      <c r="C42" s="18">
        <f t="shared" ref="C42:D42" si="25">18*360*1000</f>
        <v>6480000</v>
      </c>
      <c r="D42" s="18">
        <f t="shared" si="25"/>
        <v>6480000</v>
      </c>
      <c r="E42" s="18">
        <f>216*360*1000</f>
        <v>77760000</v>
      </c>
      <c r="F42" s="18"/>
      <c r="G42" s="18">
        <f>44*360*1000</f>
        <v>15840000</v>
      </c>
      <c r="H42" s="74">
        <f>200*360*1000</f>
        <v>72000000</v>
      </c>
      <c r="I42" s="74">
        <f>51*360*1000</f>
        <v>18360000</v>
      </c>
      <c r="J42" s="74">
        <f>51*360*1000</f>
        <v>18360000</v>
      </c>
      <c r="K42" s="16">
        <f>273*360*1000</f>
        <v>98280000</v>
      </c>
      <c r="L42" s="16">
        <f>51*360*1000</f>
        <v>18360000</v>
      </c>
      <c r="M42" s="16">
        <f>51*360*1000</f>
        <v>18360000</v>
      </c>
      <c r="N42" s="16">
        <f>106*360*1000</f>
        <v>38160000</v>
      </c>
      <c r="O42" s="16">
        <f>24*360*1000</f>
        <v>8640000</v>
      </c>
      <c r="P42" s="16">
        <f>24*360*1000</f>
        <v>8640000</v>
      </c>
      <c r="Q42" s="16">
        <f>200*360*1000</f>
        <v>72000000</v>
      </c>
      <c r="R42" s="16">
        <f>51*360*1000</f>
        <v>18360000</v>
      </c>
      <c r="S42" s="16">
        <f>51*360*1000</f>
        <v>18360000</v>
      </c>
      <c r="T42" s="16">
        <f>200*360*1000</f>
        <v>72000000</v>
      </c>
      <c r="U42" s="16">
        <f>51*360*1000</f>
        <v>18360000</v>
      </c>
      <c r="V42" s="16">
        <f>51*360*1000</f>
        <v>18360000</v>
      </c>
      <c r="W42" s="16">
        <f>273*360*1000</f>
        <v>98280000</v>
      </c>
      <c r="X42" s="16">
        <f>51*360*1000</f>
        <v>18360000</v>
      </c>
      <c r="Y42" s="16">
        <f>51*360*1000</f>
        <v>18360000</v>
      </c>
      <c r="Z42" s="16">
        <f>250*360*1000</f>
        <v>90000000</v>
      </c>
      <c r="AA42" s="16">
        <f>50*360*1000</f>
        <v>18000000</v>
      </c>
      <c r="AB42" s="16">
        <f>50*360*1000</f>
        <v>18000000</v>
      </c>
      <c r="AC42" s="16">
        <f>272*360*1000</f>
        <v>97920000</v>
      </c>
      <c r="AD42" s="16">
        <f>51*360*1000</f>
        <v>18360000</v>
      </c>
      <c r="AE42" s="16"/>
    </row>
    <row r="43" spans="1:31">
      <c r="A43" s="7" t="s">
        <v>71</v>
      </c>
      <c r="B43" s="12" t="s">
        <v>16</v>
      </c>
      <c r="C43" s="12" t="s">
        <v>16</v>
      </c>
      <c r="D43" s="12" t="s">
        <v>16</v>
      </c>
      <c r="E43" s="12" t="s">
        <v>16</v>
      </c>
      <c r="F43" s="12"/>
      <c r="G43" s="12" t="s">
        <v>16</v>
      </c>
      <c r="H43" s="71" t="s">
        <v>16</v>
      </c>
      <c r="I43" s="71" t="s">
        <v>16</v>
      </c>
      <c r="J43" s="71" t="s">
        <v>16</v>
      </c>
      <c r="K43" s="12" t="s">
        <v>16</v>
      </c>
      <c r="L43" s="12" t="s">
        <v>16</v>
      </c>
      <c r="M43" s="12" t="s">
        <v>16</v>
      </c>
      <c r="N43" s="12" t="s">
        <v>16</v>
      </c>
      <c r="O43" s="12" t="s">
        <v>16</v>
      </c>
      <c r="P43" s="12" t="s">
        <v>16</v>
      </c>
      <c r="Q43" s="12" t="s">
        <v>16</v>
      </c>
      <c r="R43" s="12" t="s">
        <v>16</v>
      </c>
      <c r="S43" s="12" t="s">
        <v>16</v>
      </c>
      <c r="T43" s="8" t="s">
        <v>16</v>
      </c>
      <c r="U43" s="8" t="s">
        <v>16</v>
      </c>
      <c r="V43" s="8" t="s">
        <v>16</v>
      </c>
      <c r="W43" s="8" t="s">
        <v>16</v>
      </c>
      <c r="X43" s="8" t="s">
        <v>16</v>
      </c>
      <c r="Y43" s="8" t="s">
        <v>16</v>
      </c>
      <c r="Z43" s="12" t="s">
        <v>16</v>
      </c>
      <c r="AA43" s="12" t="s">
        <v>16</v>
      </c>
      <c r="AB43" s="12" t="s">
        <v>16</v>
      </c>
      <c r="AC43" s="12" t="s">
        <v>16</v>
      </c>
      <c r="AD43" s="12" t="s">
        <v>16</v>
      </c>
      <c r="AE43" s="12"/>
    </row>
    <row r="44" spans="1:31">
      <c r="A44" s="7" t="s">
        <v>72</v>
      </c>
      <c r="B44" s="12">
        <f t="shared" ref="B44:G44" si="26">B40+10*LOG10(B42)</f>
        <v>-91.894549897933913</v>
      </c>
      <c r="C44" s="12">
        <f t="shared" si="26"/>
        <v>-98.884249941294101</v>
      </c>
      <c r="D44" s="12">
        <f t="shared" si="26"/>
        <v>-98.884249941294101</v>
      </c>
      <c r="E44" s="12">
        <f t="shared" si="26"/>
        <v>-88.09243748081785</v>
      </c>
      <c r="F44" s="12"/>
      <c r="G44" s="12">
        <f t="shared" si="26"/>
        <v>-95.00244822746528</v>
      </c>
      <c r="H44" s="71">
        <f t="shared" ref="H44:M44" si="27">H40+10*LOG10(H42)</f>
        <v>-88.426675035687353</v>
      </c>
      <c r="I44" s="71">
        <f t="shared" si="27"/>
        <v>-94.361273231347795</v>
      </c>
      <c r="J44" s="71">
        <f t="shared" si="27"/>
        <v>-94.361273231347795</v>
      </c>
      <c r="K44" s="12">
        <f t="shared" si="27"/>
        <v>-87.075348521919594</v>
      </c>
      <c r="L44" s="12">
        <f t="shared" si="27"/>
        <v>-94.361273231347795</v>
      </c>
      <c r="M44" s="12">
        <f t="shared" si="27"/>
        <v>-94.361273231347795</v>
      </c>
      <c r="N44" s="12">
        <f t="shared" ref="N44:S44" si="28">N40+10*LOG10(N42)</f>
        <v>-89.173104698989818</v>
      </c>
      <c r="O44" s="12">
        <f t="shared" si="28"/>
        <v>-95.624050934521463</v>
      </c>
      <c r="P44" s="12">
        <f t="shared" si="28"/>
        <v>-95.624050934521463</v>
      </c>
      <c r="Q44" s="12">
        <f t="shared" si="28"/>
        <v>-88.426675035687353</v>
      </c>
      <c r="R44" s="12">
        <f t="shared" si="28"/>
        <v>-94.361273231347795</v>
      </c>
      <c r="S44" s="12">
        <f t="shared" si="28"/>
        <v>-94.361273231347795</v>
      </c>
      <c r="T44" s="8">
        <f t="shared" ref="T44:Y44" si="29">T40+10*LOG10(T42)</f>
        <v>-88.426675035687353</v>
      </c>
      <c r="U44" s="8">
        <f t="shared" si="29"/>
        <v>-94.361273231347795</v>
      </c>
      <c r="V44" s="8">
        <f t="shared" si="29"/>
        <v>-94.361273231347795</v>
      </c>
      <c r="W44" s="8">
        <f t="shared" si="29"/>
        <v>-85.064536881229955</v>
      </c>
      <c r="X44" s="8">
        <f t="shared" si="29"/>
        <v>-92.350461590658156</v>
      </c>
      <c r="Y44" s="8">
        <f t="shared" si="29"/>
        <v>-92.350461590658156</v>
      </c>
      <c r="Z44" s="12">
        <f>Z40+10*LOG10(Z42)</f>
        <v>-87.457574905606776</v>
      </c>
      <c r="AA44" s="12">
        <f>AA40+10*LOG10(AA42)</f>
        <v>-94.447274948966964</v>
      </c>
      <c r="AB44" s="12">
        <f>AB40+10*LOG10(AB42)</f>
        <v>-94.447274948966964</v>
      </c>
      <c r="AC44" s="12">
        <f>AC40+10*LOG10(AC42)</f>
        <v>-85.080474311295532</v>
      </c>
      <c r="AD44" s="12">
        <f>AD40+10*LOG10(AD42)</f>
        <v>-92.350461590658156</v>
      </c>
      <c r="AE44" s="12"/>
    </row>
    <row r="45" spans="1:31">
      <c r="A45" s="20" t="s">
        <v>73</v>
      </c>
      <c r="B45" s="12" t="s">
        <v>16</v>
      </c>
      <c r="C45" s="12" t="s">
        <v>16</v>
      </c>
      <c r="D45" s="12" t="s">
        <v>16</v>
      </c>
      <c r="E45" s="12" t="s">
        <v>16</v>
      </c>
      <c r="F45" s="12"/>
      <c r="G45" s="12" t="s">
        <v>16</v>
      </c>
      <c r="H45" s="71" t="s">
        <v>16</v>
      </c>
      <c r="I45" s="71" t="s">
        <v>16</v>
      </c>
      <c r="J45" s="71" t="s">
        <v>16</v>
      </c>
      <c r="K45" s="12" t="s">
        <v>16</v>
      </c>
      <c r="L45" s="12" t="s">
        <v>16</v>
      </c>
      <c r="M45" s="12" t="s">
        <v>16</v>
      </c>
      <c r="N45" s="12" t="s">
        <v>16</v>
      </c>
      <c r="O45" s="12" t="s">
        <v>16</v>
      </c>
      <c r="P45" s="12" t="s">
        <v>16</v>
      </c>
      <c r="Q45" s="12" t="s">
        <v>16</v>
      </c>
      <c r="R45" s="12" t="s">
        <v>16</v>
      </c>
      <c r="S45" s="12" t="s">
        <v>16</v>
      </c>
      <c r="T45" s="8" t="s">
        <v>16</v>
      </c>
      <c r="U45" s="8" t="s">
        <v>16</v>
      </c>
      <c r="V45" s="8" t="s">
        <v>16</v>
      </c>
      <c r="W45" s="8" t="s">
        <v>16</v>
      </c>
      <c r="X45" s="8" t="s">
        <v>16</v>
      </c>
      <c r="Y45" s="8" t="s">
        <v>16</v>
      </c>
      <c r="Z45" s="12" t="s">
        <v>16</v>
      </c>
      <c r="AA45" s="12" t="s">
        <v>16</v>
      </c>
      <c r="AB45" s="12" t="s">
        <v>16</v>
      </c>
      <c r="AC45" s="12" t="s">
        <v>16</v>
      </c>
      <c r="AD45" s="12" t="s">
        <v>16</v>
      </c>
      <c r="AE45" s="12"/>
    </row>
    <row r="46" spans="1:31">
      <c r="A46" s="28" t="s">
        <v>75</v>
      </c>
      <c r="B46" s="18">
        <v>-4.8</v>
      </c>
      <c r="C46" s="18">
        <v>-0.9</v>
      </c>
      <c r="D46" s="18">
        <v>3.9</v>
      </c>
      <c r="E46" s="18">
        <v>-11.78</v>
      </c>
      <c r="F46" s="18"/>
      <c r="G46" s="18">
        <v>-7.9</v>
      </c>
      <c r="H46" s="75">
        <v>-11.15</v>
      </c>
      <c r="I46" s="75">
        <v>-8.8699999999999992</v>
      </c>
      <c r="J46" s="75">
        <v>-6.26</v>
      </c>
      <c r="K46" s="16">
        <v>-8.8000000000000007</v>
      </c>
      <c r="L46" s="16">
        <v>-5.88</v>
      </c>
      <c r="M46" s="16">
        <v>-2.0299999999999998</v>
      </c>
      <c r="N46" s="16">
        <v>-4.79</v>
      </c>
      <c r="O46" s="16">
        <v>-0.77</v>
      </c>
      <c r="P46" s="16">
        <v>3.54</v>
      </c>
      <c r="Q46" s="16">
        <v>-9.6</v>
      </c>
      <c r="R46" s="16">
        <v>-5.0999999999999996</v>
      </c>
      <c r="S46" s="16">
        <v>-1.5</v>
      </c>
      <c r="T46" s="16">
        <v>-5.5</v>
      </c>
      <c r="U46" s="16">
        <v>-3.5</v>
      </c>
      <c r="V46" s="16">
        <v>-1.5</v>
      </c>
      <c r="W46" s="16">
        <v>-7</v>
      </c>
      <c r="X46" s="16">
        <v>-3.5</v>
      </c>
      <c r="Y46" s="16">
        <v>0</v>
      </c>
      <c r="Z46" s="16">
        <v>-7.4</v>
      </c>
      <c r="AA46" s="16">
        <v>-4.08</v>
      </c>
      <c r="AB46" s="16">
        <v>0.08</v>
      </c>
      <c r="AC46" s="16">
        <v>-9.9</v>
      </c>
      <c r="AD46" s="16">
        <v>-7.3</v>
      </c>
      <c r="AE46" s="16"/>
    </row>
    <row r="47" spans="1:31">
      <c r="A47" s="7" t="s">
        <v>76</v>
      </c>
      <c r="B47" s="12">
        <v>2</v>
      </c>
      <c r="C47" s="12">
        <v>2</v>
      </c>
      <c r="D47" s="12">
        <v>2</v>
      </c>
      <c r="E47" s="12">
        <v>2</v>
      </c>
      <c r="F47" s="12"/>
      <c r="G47" s="12">
        <v>2</v>
      </c>
      <c r="H47" s="71">
        <v>2</v>
      </c>
      <c r="I47" s="71">
        <v>2</v>
      </c>
      <c r="J47" s="71">
        <v>2</v>
      </c>
      <c r="K47" s="12">
        <v>2</v>
      </c>
      <c r="L47" s="12">
        <v>2</v>
      </c>
      <c r="M47" s="12">
        <v>2</v>
      </c>
      <c r="N47" s="12">
        <v>2</v>
      </c>
      <c r="O47" s="12">
        <v>2</v>
      </c>
      <c r="P47" s="12">
        <v>2</v>
      </c>
      <c r="Q47" s="12">
        <v>2</v>
      </c>
      <c r="R47" s="12">
        <v>2</v>
      </c>
      <c r="S47" s="12">
        <v>2</v>
      </c>
      <c r="T47" s="8">
        <v>2</v>
      </c>
      <c r="U47" s="8">
        <v>2</v>
      </c>
      <c r="V47" s="8">
        <v>2</v>
      </c>
      <c r="W47" s="8">
        <v>2</v>
      </c>
      <c r="X47" s="8">
        <v>2</v>
      </c>
      <c r="Y47" s="8">
        <v>2</v>
      </c>
      <c r="Z47" s="12">
        <v>2</v>
      </c>
      <c r="AA47" s="12">
        <v>2</v>
      </c>
      <c r="AB47" s="12">
        <v>2</v>
      </c>
      <c r="AC47" s="12">
        <v>2</v>
      </c>
      <c r="AD47" s="12">
        <v>2</v>
      </c>
      <c r="AE47" s="12"/>
    </row>
    <row r="48" spans="1:31" ht="27.6">
      <c r="A48" s="7" t="s">
        <v>77</v>
      </c>
      <c r="B48" s="12" t="s">
        <v>16</v>
      </c>
      <c r="C48" s="12" t="s">
        <v>16</v>
      </c>
      <c r="D48" s="12" t="s">
        <v>16</v>
      </c>
      <c r="E48" s="12" t="s">
        <v>16</v>
      </c>
      <c r="F48" s="12"/>
      <c r="G48" s="12" t="s">
        <v>16</v>
      </c>
      <c r="H48" s="71" t="s">
        <v>16</v>
      </c>
      <c r="I48" s="71" t="s">
        <v>16</v>
      </c>
      <c r="J48" s="71" t="s">
        <v>16</v>
      </c>
      <c r="K48" s="12" t="s">
        <v>16</v>
      </c>
      <c r="L48" s="12" t="s">
        <v>16</v>
      </c>
      <c r="M48" s="12" t="s">
        <v>16</v>
      </c>
      <c r="N48" s="12" t="s">
        <v>16</v>
      </c>
      <c r="O48" s="12" t="s">
        <v>16</v>
      </c>
      <c r="P48" s="12" t="s">
        <v>16</v>
      </c>
      <c r="Q48" s="12" t="s">
        <v>16</v>
      </c>
      <c r="R48" s="12" t="s">
        <v>16</v>
      </c>
      <c r="S48" s="12" t="s">
        <v>16</v>
      </c>
      <c r="T48" s="8" t="s">
        <v>16</v>
      </c>
      <c r="U48" s="8" t="s">
        <v>16</v>
      </c>
      <c r="V48" s="8" t="s">
        <v>16</v>
      </c>
      <c r="W48" s="8" t="s">
        <v>16</v>
      </c>
      <c r="X48" s="8" t="s">
        <v>16</v>
      </c>
      <c r="Y48" s="8" t="s">
        <v>16</v>
      </c>
      <c r="Z48" s="12" t="s">
        <v>16</v>
      </c>
      <c r="AA48" s="12" t="s">
        <v>16</v>
      </c>
      <c r="AB48" s="12" t="s">
        <v>16</v>
      </c>
      <c r="AC48" s="12" t="s">
        <v>16</v>
      </c>
      <c r="AD48" s="12" t="s">
        <v>16</v>
      </c>
      <c r="AE48" s="12"/>
    </row>
    <row r="49" spans="1:31" ht="33.75" customHeight="1">
      <c r="A49" s="7" t="s">
        <v>79</v>
      </c>
      <c r="B49" s="8">
        <v>0</v>
      </c>
      <c r="C49" s="8">
        <v>0</v>
      </c>
      <c r="D49" s="8">
        <v>0</v>
      </c>
      <c r="E49" s="8">
        <v>0</v>
      </c>
      <c r="F49" s="8"/>
      <c r="G49" s="8">
        <v>0</v>
      </c>
      <c r="H49" s="68">
        <v>0</v>
      </c>
      <c r="I49" s="68">
        <v>0</v>
      </c>
      <c r="J49" s="68">
        <v>0</v>
      </c>
      <c r="K49" s="8">
        <v>0</v>
      </c>
      <c r="L49" s="8">
        <v>0</v>
      </c>
      <c r="M49" s="8">
        <v>0</v>
      </c>
      <c r="N49" s="8">
        <v>0</v>
      </c>
      <c r="O49" s="8">
        <v>0</v>
      </c>
      <c r="P49" s="8">
        <v>0</v>
      </c>
      <c r="Q49" s="8">
        <v>0</v>
      </c>
      <c r="R49" s="8">
        <v>0</v>
      </c>
      <c r="S49" s="8">
        <v>0</v>
      </c>
      <c r="T49" s="8">
        <v>0</v>
      </c>
      <c r="U49" s="8">
        <v>0</v>
      </c>
      <c r="V49" s="8">
        <v>0</v>
      </c>
      <c r="W49" s="8">
        <v>0</v>
      </c>
      <c r="X49" s="8">
        <v>0</v>
      </c>
      <c r="Y49" s="8">
        <v>0</v>
      </c>
      <c r="Z49" s="8">
        <v>0</v>
      </c>
      <c r="AA49" s="8">
        <v>0</v>
      </c>
      <c r="AB49" s="8">
        <v>0</v>
      </c>
      <c r="AC49" s="8">
        <v>0</v>
      </c>
      <c r="AD49" s="8">
        <v>0</v>
      </c>
      <c r="AE49" s="8"/>
    </row>
    <row r="50" spans="1:31" ht="27.6">
      <c r="A50" s="7" t="s">
        <v>80</v>
      </c>
      <c r="B50" s="9" t="s">
        <v>16</v>
      </c>
      <c r="C50" s="9" t="s">
        <v>16</v>
      </c>
      <c r="D50" s="9" t="s">
        <v>16</v>
      </c>
      <c r="E50" s="9" t="s">
        <v>16</v>
      </c>
      <c r="F50" s="9"/>
      <c r="G50" s="9" t="s">
        <v>16</v>
      </c>
      <c r="H50" s="69" t="s">
        <v>16</v>
      </c>
      <c r="I50" s="69" t="s">
        <v>16</v>
      </c>
      <c r="J50" s="69" t="s">
        <v>16</v>
      </c>
      <c r="K50" s="69" t="s">
        <v>16</v>
      </c>
      <c r="L50" s="69" t="s">
        <v>16</v>
      </c>
      <c r="M50" s="69" t="s">
        <v>16</v>
      </c>
      <c r="N50" s="9" t="s">
        <v>16</v>
      </c>
      <c r="O50" s="9" t="s">
        <v>16</v>
      </c>
      <c r="P50" s="9" t="s">
        <v>16</v>
      </c>
      <c r="Q50" s="9" t="s">
        <v>16</v>
      </c>
      <c r="R50" s="9" t="s">
        <v>16</v>
      </c>
      <c r="S50" s="9" t="s">
        <v>16</v>
      </c>
      <c r="T50" s="9" t="s">
        <v>16</v>
      </c>
      <c r="U50" s="9" t="s">
        <v>16</v>
      </c>
      <c r="V50" s="9" t="s">
        <v>16</v>
      </c>
      <c r="W50" s="9" t="s">
        <v>16</v>
      </c>
      <c r="X50" s="9" t="s">
        <v>16</v>
      </c>
      <c r="Y50" s="9" t="s">
        <v>16</v>
      </c>
      <c r="Z50" s="9" t="s">
        <v>16</v>
      </c>
      <c r="AA50" s="9" t="s">
        <v>16</v>
      </c>
      <c r="AB50" s="9" t="s">
        <v>16</v>
      </c>
      <c r="AC50" s="9" t="s">
        <v>16</v>
      </c>
      <c r="AD50" s="9" t="s">
        <v>16</v>
      </c>
      <c r="AE50" s="9"/>
    </row>
    <row r="51" spans="1:31" ht="27.6">
      <c r="A51" s="7" t="s">
        <v>82</v>
      </c>
      <c r="B51" s="12">
        <f t="shared" ref="B51:G51" si="30">B44+B46+B47-B49</f>
        <v>-94.694549897933911</v>
      </c>
      <c r="C51" s="12">
        <f t="shared" si="30"/>
        <v>-97.784249941294107</v>
      </c>
      <c r="D51" s="12">
        <f t="shared" si="30"/>
        <v>-92.984249941294095</v>
      </c>
      <c r="E51" s="12">
        <f t="shared" si="30"/>
        <v>-97.872437480817851</v>
      </c>
      <c r="F51" s="12"/>
      <c r="G51" s="12">
        <f t="shared" si="30"/>
        <v>-100.90244822746529</v>
      </c>
      <c r="H51" s="71">
        <f t="shared" ref="H51:M51" si="31">H44+H46+H47-H49</f>
        <v>-97.576675035687359</v>
      </c>
      <c r="I51" s="71">
        <f t="shared" si="31"/>
        <v>-101.2312732313478</v>
      </c>
      <c r="J51" s="71">
        <f t="shared" si="31"/>
        <v>-98.6212732313478</v>
      </c>
      <c r="K51" s="12">
        <f t="shared" si="31"/>
        <v>-93.875348521919591</v>
      </c>
      <c r="L51" s="12">
        <f t="shared" si="31"/>
        <v>-98.24127323134779</v>
      </c>
      <c r="M51" s="12">
        <f t="shared" si="31"/>
        <v>-94.391273231347796</v>
      </c>
      <c r="N51" s="12">
        <f t="shared" ref="N51:S51" si="32">N44+N46+N47-N49</f>
        <v>-91.963104698989824</v>
      </c>
      <c r="O51" s="12">
        <f t="shared" si="32"/>
        <v>-94.394050934521459</v>
      </c>
      <c r="P51" s="12">
        <f t="shared" si="32"/>
        <v>-90.084050934521457</v>
      </c>
      <c r="Q51" s="12">
        <f t="shared" si="32"/>
        <v>-96.026675035687347</v>
      </c>
      <c r="R51" s="12">
        <f t="shared" si="32"/>
        <v>-97.461273231347789</v>
      </c>
      <c r="S51" s="12">
        <f t="shared" si="32"/>
        <v>-93.861273231347795</v>
      </c>
      <c r="T51" s="8">
        <f t="shared" ref="T51:Y51" si="33">T44+T46+T47-T49</f>
        <v>-91.926675035687353</v>
      </c>
      <c r="U51" s="8">
        <f t="shared" si="33"/>
        <v>-95.861273231347795</v>
      </c>
      <c r="V51" s="8">
        <f t="shared" si="33"/>
        <v>-93.861273231347795</v>
      </c>
      <c r="W51" s="8">
        <f t="shared" si="33"/>
        <v>-90.064536881229955</v>
      </c>
      <c r="X51" s="8">
        <f t="shared" si="33"/>
        <v>-93.850461590658156</v>
      </c>
      <c r="Y51" s="8">
        <f t="shared" si="33"/>
        <v>-90.350461590658156</v>
      </c>
      <c r="Z51" s="12">
        <f>Z44+Z46+Z47-Z49</f>
        <v>-92.857574905606782</v>
      </c>
      <c r="AA51" s="12">
        <f>AA44+AA46+AA47-AA49</f>
        <v>-96.527274948966962</v>
      </c>
      <c r="AB51" s="12">
        <f>AB44+AB46+AB47-AB49</f>
        <v>-92.367274948966966</v>
      </c>
      <c r="AC51" s="12">
        <f>AC44+AC46+AC47-AC49</f>
        <v>-92.980474311295538</v>
      </c>
      <c r="AD51" s="12">
        <f>AD44+AD46+AD47-AD49</f>
        <v>-97.650461590658153</v>
      </c>
      <c r="AE51" s="12"/>
    </row>
    <row r="52" spans="1:31" ht="27.6">
      <c r="A52" s="23" t="s">
        <v>83</v>
      </c>
      <c r="B52" s="24" t="s">
        <v>16</v>
      </c>
      <c r="C52" s="24" t="s">
        <v>16</v>
      </c>
      <c r="D52" s="24" t="s">
        <v>16</v>
      </c>
      <c r="E52" s="24" t="s">
        <v>16</v>
      </c>
      <c r="F52" s="24"/>
      <c r="G52" s="24" t="s">
        <v>16</v>
      </c>
      <c r="H52" s="77" t="s">
        <v>16</v>
      </c>
      <c r="I52" s="77" t="s">
        <v>16</v>
      </c>
      <c r="J52" s="77" t="s">
        <v>16</v>
      </c>
      <c r="K52" s="24" t="s">
        <v>16</v>
      </c>
      <c r="L52" s="24" t="s">
        <v>16</v>
      </c>
      <c r="M52" s="24" t="s">
        <v>16</v>
      </c>
      <c r="N52" s="24" t="s">
        <v>16</v>
      </c>
      <c r="O52" s="24" t="s">
        <v>16</v>
      </c>
      <c r="P52" s="24" t="s">
        <v>16</v>
      </c>
      <c r="Q52" s="24" t="s">
        <v>16</v>
      </c>
      <c r="R52" s="24" t="s">
        <v>16</v>
      </c>
      <c r="S52" s="24" t="s">
        <v>16</v>
      </c>
      <c r="T52" s="85" t="s">
        <v>16</v>
      </c>
      <c r="U52" s="85" t="s">
        <v>16</v>
      </c>
      <c r="V52" s="85" t="s">
        <v>16</v>
      </c>
      <c r="W52" s="85" t="s">
        <v>16</v>
      </c>
      <c r="X52" s="85" t="s">
        <v>16</v>
      </c>
      <c r="Y52" s="85" t="s">
        <v>16</v>
      </c>
      <c r="Z52" s="24" t="s">
        <v>16</v>
      </c>
      <c r="AA52" s="24" t="s">
        <v>16</v>
      </c>
      <c r="AB52" s="24" t="s">
        <v>16</v>
      </c>
      <c r="AC52" s="24" t="s">
        <v>16</v>
      </c>
      <c r="AD52" s="24" t="s">
        <v>16</v>
      </c>
      <c r="AE52" s="24"/>
    </row>
    <row r="53" spans="1:31" ht="27.6">
      <c r="A53" s="29" t="s">
        <v>85</v>
      </c>
      <c r="B53" s="22">
        <f>B26+B30+B33-B34-B51</f>
        <v>163.57121254719667</v>
      </c>
      <c r="C53" s="22">
        <f t="shared" ref="C53:G53" si="34">C26+C30+C33-C34-C51</f>
        <v>156.67121254719666</v>
      </c>
      <c r="D53" s="22">
        <f t="shared" si="34"/>
        <v>151.87121254719665</v>
      </c>
      <c r="E53" s="22">
        <f t="shared" si="34"/>
        <v>167.64121254719663</v>
      </c>
      <c r="F53" s="22"/>
      <c r="G53" s="22">
        <f t="shared" si="34"/>
        <v>160.76121254719664</v>
      </c>
      <c r="H53" s="76">
        <f>H26+H30+H33-H34-H51</f>
        <v>169.92121254719666</v>
      </c>
      <c r="I53" s="76">
        <f t="shared" ref="I53:J53" si="35">I26+I30+I33-I34-I51</f>
        <v>164.64121254719666</v>
      </c>
      <c r="J53" s="76">
        <f t="shared" si="35"/>
        <v>162.03121254719667</v>
      </c>
      <c r="K53" s="22">
        <f>K26+K30+K33-K34-K51</f>
        <v>167.57121254719664</v>
      </c>
      <c r="L53" s="22">
        <f t="shared" ref="L53:M53" si="36">L26+L30+L33-L34-L51</f>
        <v>161.65121254719665</v>
      </c>
      <c r="M53" s="22">
        <f t="shared" si="36"/>
        <v>157.80121254719666</v>
      </c>
      <c r="N53" s="22">
        <f>N26+N30+N33-N34-N51</f>
        <v>161.95190068970606</v>
      </c>
      <c r="O53" s="22">
        <f t="shared" ref="O53:P53" si="37">O26+O30+O33-O34-O51</f>
        <v>154.93190068970608</v>
      </c>
      <c r="P53" s="22">
        <f t="shared" si="37"/>
        <v>150.62190068970608</v>
      </c>
      <c r="Q53" s="22">
        <f>Q26+Q30+Q33-Q34-Q51</f>
        <v>168.37121254719665</v>
      </c>
      <c r="R53" s="22">
        <f t="shared" ref="R53:S53" si="38">R26+R30+R33-R34-R51</f>
        <v>160.87121254719665</v>
      </c>
      <c r="S53" s="22">
        <f t="shared" si="38"/>
        <v>157.27121254719665</v>
      </c>
      <c r="T53" s="22">
        <f>T26+T30+T33-T34-T51</f>
        <v>164.27121254719668</v>
      </c>
      <c r="U53" s="22">
        <f t="shared" ref="U53:V53" si="39">U26+U30+U33-U34-U51</f>
        <v>159.27121254719665</v>
      </c>
      <c r="V53" s="22">
        <f t="shared" si="39"/>
        <v>157.27121254719665</v>
      </c>
      <c r="W53" s="22">
        <f>W26+W30+W33-W34-W51</f>
        <v>166.81040090650703</v>
      </c>
      <c r="X53" s="22">
        <f t="shared" ref="X53:Y53" si="40">X26+X30+X33-X34-X51</f>
        <v>160.31040090650703</v>
      </c>
      <c r="Y53" s="22">
        <f t="shared" si="40"/>
        <v>156.81040090650703</v>
      </c>
      <c r="Z53" s="22">
        <f>Z26+Z30+Z33-Z34-Z51</f>
        <v>166.17121254719666</v>
      </c>
      <c r="AA53" s="22">
        <f t="shared" ref="AA53:AB53" si="41">AA26+AA30+AA33-AA34-AA51</f>
        <v>159.85121254719667</v>
      </c>
      <c r="AB53" s="22">
        <f t="shared" si="41"/>
        <v>155.69121254719664</v>
      </c>
      <c r="AC53" s="22">
        <f>AC26+AC30+AC33-AC34-AC51</f>
        <v>166.66040090650702</v>
      </c>
      <c r="AD53" s="22">
        <f t="shared" ref="AD53" si="42">AD26+AD30+AD33-AD34-AD51</f>
        <v>161.06040090650703</v>
      </c>
      <c r="AE53" s="22"/>
    </row>
    <row r="54" spans="1:31">
      <c r="A54" s="4" t="s">
        <v>86</v>
      </c>
      <c r="B54" s="13"/>
      <c r="C54" s="13"/>
      <c r="D54" s="13"/>
      <c r="E54" s="13"/>
      <c r="F54" s="13"/>
      <c r="G54" s="13"/>
      <c r="H54" s="72"/>
      <c r="I54" s="72"/>
      <c r="J54" s="72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</row>
    <row r="55" spans="1:31" ht="16.5" customHeight="1">
      <c r="A55" s="15" t="s">
        <v>87</v>
      </c>
      <c r="B55" s="16">
        <v>7</v>
      </c>
      <c r="C55" s="16">
        <v>7</v>
      </c>
      <c r="D55" s="16">
        <v>7</v>
      </c>
      <c r="E55" s="16">
        <v>7</v>
      </c>
      <c r="F55" s="16"/>
      <c r="G55" s="16">
        <v>7</v>
      </c>
      <c r="H55" s="73">
        <v>7</v>
      </c>
      <c r="I55" s="73">
        <v>7</v>
      </c>
      <c r="J55" s="73">
        <v>7</v>
      </c>
      <c r="K55" s="82">
        <v>7</v>
      </c>
      <c r="L55" s="82">
        <v>7</v>
      </c>
      <c r="M55" s="82">
        <v>7</v>
      </c>
      <c r="N55" s="82">
        <v>7</v>
      </c>
      <c r="O55" s="82">
        <v>7</v>
      </c>
      <c r="P55" s="82">
        <v>7</v>
      </c>
      <c r="Q55" s="82">
        <v>7</v>
      </c>
      <c r="R55" s="82">
        <v>7</v>
      </c>
      <c r="S55" s="82">
        <v>7</v>
      </c>
      <c r="T55" s="82">
        <v>7</v>
      </c>
      <c r="U55" s="82">
        <v>7</v>
      </c>
      <c r="V55" s="82">
        <v>7</v>
      </c>
      <c r="W55" s="82">
        <v>7</v>
      </c>
      <c r="X55" s="82">
        <v>7</v>
      </c>
      <c r="Y55" s="82">
        <v>7</v>
      </c>
      <c r="Z55" s="82">
        <v>7</v>
      </c>
      <c r="AA55" s="82">
        <v>7</v>
      </c>
      <c r="AB55" s="82">
        <v>7</v>
      </c>
      <c r="AC55" s="82">
        <v>7</v>
      </c>
      <c r="AD55" s="82">
        <v>7</v>
      </c>
      <c r="AE55" s="82"/>
    </row>
    <row r="56" spans="1:31" ht="27.6">
      <c r="A56" s="14" t="s">
        <v>89</v>
      </c>
      <c r="B56" s="25" t="s">
        <v>16</v>
      </c>
      <c r="C56" s="25" t="s">
        <v>16</v>
      </c>
      <c r="D56" s="25" t="s">
        <v>16</v>
      </c>
      <c r="E56" s="25" t="s">
        <v>16</v>
      </c>
      <c r="F56" s="25"/>
      <c r="G56" s="25" t="s">
        <v>16</v>
      </c>
      <c r="H56" s="78" t="s">
        <v>16</v>
      </c>
      <c r="I56" s="78" t="s">
        <v>16</v>
      </c>
      <c r="J56" s="78" t="s">
        <v>16</v>
      </c>
      <c r="K56" s="78" t="s">
        <v>16</v>
      </c>
      <c r="L56" s="78" t="s">
        <v>16</v>
      </c>
      <c r="M56" s="78" t="s">
        <v>16</v>
      </c>
      <c r="N56" s="25" t="s">
        <v>16</v>
      </c>
      <c r="O56" s="25" t="s">
        <v>16</v>
      </c>
      <c r="P56" s="25" t="s">
        <v>16</v>
      </c>
      <c r="Q56" s="25" t="s">
        <v>16</v>
      </c>
      <c r="R56" s="25" t="s">
        <v>16</v>
      </c>
      <c r="S56" s="25" t="s">
        <v>16</v>
      </c>
      <c r="T56" s="9" t="s">
        <v>16</v>
      </c>
      <c r="U56" s="9" t="s">
        <v>16</v>
      </c>
      <c r="V56" s="9" t="s">
        <v>16</v>
      </c>
      <c r="W56" s="9" t="s">
        <v>16</v>
      </c>
      <c r="X56" s="9" t="s">
        <v>16</v>
      </c>
      <c r="Y56" s="9" t="s">
        <v>16</v>
      </c>
      <c r="Z56" s="25" t="s">
        <v>16</v>
      </c>
      <c r="AA56" s="25" t="s">
        <v>16</v>
      </c>
      <c r="AB56" s="25" t="s">
        <v>16</v>
      </c>
      <c r="AC56" s="25" t="s">
        <v>16</v>
      </c>
      <c r="AD56" s="25" t="s">
        <v>16</v>
      </c>
      <c r="AE56" s="25"/>
    </row>
    <row r="57" spans="1:31" ht="27.6">
      <c r="A57" s="30" t="s">
        <v>90</v>
      </c>
      <c r="B57" s="16">
        <v>4.4800000000000004</v>
      </c>
      <c r="C57" s="16">
        <v>4.4800000000000004</v>
      </c>
      <c r="D57" s="16">
        <v>4.4800000000000004</v>
      </c>
      <c r="E57" s="16">
        <v>4.4800000000000004</v>
      </c>
      <c r="F57" s="16"/>
      <c r="G57" s="16">
        <v>4.4800000000000004</v>
      </c>
      <c r="H57" s="73">
        <v>4.4800000000000004</v>
      </c>
      <c r="I57" s="73">
        <v>4.4800000000000004</v>
      </c>
      <c r="J57" s="73">
        <v>4.4800000000000004</v>
      </c>
      <c r="K57" s="82">
        <v>4.4800000000000004</v>
      </c>
      <c r="L57" s="82">
        <v>4.4800000000000004</v>
      </c>
      <c r="M57" s="82">
        <v>4.4800000000000004</v>
      </c>
      <c r="N57" s="82">
        <v>4.4800000000000004</v>
      </c>
      <c r="O57" s="82">
        <v>4.4800000000000004</v>
      </c>
      <c r="P57" s="82">
        <v>4.4800000000000004</v>
      </c>
      <c r="Q57" s="82">
        <v>4.4800000000000004</v>
      </c>
      <c r="R57" s="82">
        <v>4.4800000000000004</v>
      </c>
      <c r="S57" s="82">
        <v>4.4800000000000004</v>
      </c>
      <c r="T57" s="82">
        <v>4.4800000000000004</v>
      </c>
      <c r="U57" s="82">
        <v>4.4800000000000004</v>
      </c>
      <c r="V57" s="82">
        <v>4.4800000000000004</v>
      </c>
      <c r="W57" s="82">
        <v>4.4800000000000004</v>
      </c>
      <c r="X57" s="82">
        <v>4.4800000000000004</v>
      </c>
      <c r="Y57" s="82">
        <v>4.4800000000000004</v>
      </c>
      <c r="Z57" s="82">
        <v>4.4800000000000004</v>
      </c>
      <c r="AA57" s="82">
        <v>4.4800000000000004</v>
      </c>
      <c r="AB57" s="82">
        <v>4.4800000000000004</v>
      </c>
      <c r="AC57" s="82">
        <v>4.4800000000000004</v>
      </c>
      <c r="AD57" s="82">
        <v>4.4800000000000004</v>
      </c>
      <c r="AE57" s="82"/>
    </row>
    <row r="58" spans="1:31">
      <c r="A58" s="15" t="s">
        <v>91</v>
      </c>
      <c r="B58" s="16">
        <v>0</v>
      </c>
      <c r="C58" s="16">
        <v>0</v>
      </c>
      <c r="D58" s="16">
        <v>0</v>
      </c>
      <c r="E58" s="16">
        <v>0</v>
      </c>
      <c r="F58" s="16"/>
      <c r="G58" s="16">
        <v>0</v>
      </c>
      <c r="H58" s="73">
        <v>0</v>
      </c>
      <c r="I58" s="73">
        <v>0</v>
      </c>
      <c r="J58" s="73">
        <v>0</v>
      </c>
      <c r="K58" s="82">
        <v>0</v>
      </c>
      <c r="L58" s="82">
        <v>0</v>
      </c>
      <c r="M58" s="82">
        <v>0</v>
      </c>
      <c r="N58" s="82">
        <v>0</v>
      </c>
      <c r="O58" s="82">
        <v>0</v>
      </c>
      <c r="P58" s="82">
        <v>0</v>
      </c>
      <c r="Q58" s="82">
        <v>0</v>
      </c>
      <c r="R58" s="82">
        <v>0</v>
      </c>
      <c r="S58" s="82">
        <v>0</v>
      </c>
      <c r="T58" s="82">
        <v>0</v>
      </c>
      <c r="U58" s="82">
        <v>0</v>
      </c>
      <c r="V58" s="82">
        <v>0</v>
      </c>
      <c r="W58" s="82">
        <v>0</v>
      </c>
      <c r="X58" s="82">
        <v>0</v>
      </c>
      <c r="Y58" s="82">
        <v>0</v>
      </c>
      <c r="Z58" s="82">
        <v>0</v>
      </c>
      <c r="AA58" s="82">
        <v>0</v>
      </c>
      <c r="AB58" s="82">
        <v>0</v>
      </c>
      <c r="AC58" s="82">
        <v>0</v>
      </c>
      <c r="AD58" s="82">
        <v>0</v>
      </c>
      <c r="AE58" s="82"/>
    </row>
    <row r="59" spans="1:31">
      <c r="A59" s="15" t="s">
        <v>92</v>
      </c>
      <c r="B59" s="16">
        <v>26.25</v>
      </c>
      <c r="C59" s="16">
        <v>26.25</v>
      </c>
      <c r="D59" s="16">
        <v>26.25</v>
      </c>
      <c r="E59" s="16">
        <v>26.25</v>
      </c>
      <c r="F59" s="16"/>
      <c r="G59" s="16">
        <v>26.25</v>
      </c>
      <c r="H59" s="73">
        <v>26.25</v>
      </c>
      <c r="I59" s="73">
        <v>26.25</v>
      </c>
      <c r="J59" s="73">
        <v>26.25</v>
      </c>
      <c r="K59" s="82">
        <v>26.25</v>
      </c>
      <c r="L59" s="82">
        <v>26.25</v>
      </c>
      <c r="M59" s="82">
        <v>26.25</v>
      </c>
      <c r="N59" s="82">
        <v>26.25</v>
      </c>
      <c r="O59" s="82">
        <v>26.25</v>
      </c>
      <c r="P59" s="82">
        <v>26.25</v>
      </c>
      <c r="Q59" s="82">
        <v>26.25</v>
      </c>
      <c r="R59" s="82">
        <v>26.25</v>
      </c>
      <c r="S59" s="82">
        <v>26.25</v>
      </c>
      <c r="T59" s="82">
        <v>26.25</v>
      </c>
      <c r="U59" s="82">
        <v>26.25</v>
      </c>
      <c r="V59" s="82">
        <v>26.25</v>
      </c>
      <c r="W59" s="82">
        <v>26.25</v>
      </c>
      <c r="X59" s="82">
        <v>26.25</v>
      </c>
      <c r="Y59" s="82">
        <v>26.25</v>
      </c>
      <c r="Z59" s="82">
        <v>26.25</v>
      </c>
      <c r="AA59" s="82">
        <v>26.25</v>
      </c>
      <c r="AB59" s="82">
        <v>26.25</v>
      </c>
      <c r="AC59" s="82">
        <v>26.25</v>
      </c>
      <c r="AD59" s="82">
        <v>26.25</v>
      </c>
      <c r="AE59" s="82"/>
    </row>
    <row r="60" spans="1:31">
      <c r="A60" s="15" t="s">
        <v>93</v>
      </c>
      <c r="B60" s="16">
        <v>0</v>
      </c>
      <c r="C60" s="16">
        <v>0</v>
      </c>
      <c r="D60" s="16">
        <v>0</v>
      </c>
      <c r="E60" s="16">
        <v>0</v>
      </c>
      <c r="F60" s="16"/>
      <c r="G60" s="16">
        <v>0</v>
      </c>
      <c r="H60" s="73">
        <v>0</v>
      </c>
      <c r="I60" s="73">
        <v>0</v>
      </c>
      <c r="J60" s="73">
        <v>0</v>
      </c>
      <c r="K60" s="82">
        <v>0</v>
      </c>
      <c r="L60" s="82">
        <v>0</v>
      </c>
      <c r="M60" s="82">
        <v>0</v>
      </c>
      <c r="N60" s="82">
        <v>0</v>
      </c>
      <c r="O60" s="82">
        <v>0</v>
      </c>
      <c r="P60" s="82">
        <v>0</v>
      </c>
      <c r="Q60" s="82">
        <v>0</v>
      </c>
      <c r="R60" s="82">
        <v>0</v>
      </c>
      <c r="S60" s="82">
        <v>0</v>
      </c>
      <c r="T60" s="82">
        <v>0</v>
      </c>
      <c r="U60" s="82">
        <v>0</v>
      </c>
      <c r="V60" s="82">
        <v>0</v>
      </c>
      <c r="W60" s="82">
        <v>0</v>
      </c>
      <c r="X60" s="82">
        <v>0</v>
      </c>
      <c r="Y60" s="82">
        <v>0</v>
      </c>
      <c r="Z60" s="82">
        <v>0</v>
      </c>
      <c r="AA60" s="82">
        <v>0</v>
      </c>
      <c r="AB60" s="82">
        <v>0</v>
      </c>
      <c r="AC60" s="82">
        <v>0</v>
      </c>
      <c r="AD60" s="82">
        <v>0</v>
      </c>
      <c r="AE60" s="82"/>
    </row>
    <row r="61" spans="1:31" ht="27.6">
      <c r="A61" s="31" t="s">
        <v>108</v>
      </c>
      <c r="B61" s="24" t="s">
        <v>16</v>
      </c>
      <c r="C61" s="24" t="s">
        <v>16</v>
      </c>
      <c r="D61" s="24" t="s">
        <v>16</v>
      </c>
      <c r="E61" s="24" t="s">
        <v>16</v>
      </c>
      <c r="F61" s="24"/>
      <c r="G61" s="24" t="s">
        <v>16</v>
      </c>
      <c r="H61" s="77" t="s">
        <v>16</v>
      </c>
      <c r="I61" s="77" t="s">
        <v>16</v>
      </c>
      <c r="J61" s="77" t="s">
        <v>16</v>
      </c>
      <c r="K61" s="24" t="s">
        <v>16</v>
      </c>
      <c r="L61" s="24" t="s">
        <v>16</v>
      </c>
      <c r="M61" s="24" t="s">
        <v>16</v>
      </c>
      <c r="N61" s="24" t="s">
        <v>16</v>
      </c>
      <c r="O61" s="24" t="s">
        <v>16</v>
      </c>
      <c r="P61" s="24" t="s">
        <v>16</v>
      </c>
      <c r="Q61" s="24" t="s">
        <v>16</v>
      </c>
      <c r="R61" s="24" t="s">
        <v>16</v>
      </c>
      <c r="S61" s="24" t="s">
        <v>16</v>
      </c>
      <c r="T61" s="85" t="s">
        <v>16</v>
      </c>
      <c r="U61" s="85" t="s">
        <v>16</v>
      </c>
      <c r="V61" s="85" t="s">
        <v>16</v>
      </c>
      <c r="W61" s="85" t="s">
        <v>16</v>
      </c>
      <c r="X61" s="85" t="s">
        <v>16</v>
      </c>
      <c r="Y61" s="85" t="s">
        <v>16</v>
      </c>
      <c r="Z61" s="24" t="s">
        <v>16</v>
      </c>
      <c r="AA61" s="24" t="s">
        <v>16</v>
      </c>
      <c r="AB61" s="24" t="s">
        <v>16</v>
      </c>
      <c r="AC61" s="24" t="s">
        <v>16</v>
      </c>
      <c r="AD61" s="24" t="s">
        <v>16</v>
      </c>
      <c r="AE61" s="24"/>
    </row>
    <row r="62" spans="1:31" ht="27.6">
      <c r="A62" s="29" t="s">
        <v>109</v>
      </c>
      <c r="B62" s="22">
        <f>B53-B57+B58-B59+B60</f>
        <v>132.84121254719668</v>
      </c>
      <c r="C62" s="22">
        <f t="shared" ref="C62:G62" si="43">C53-C57+C58-C59+C60</f>
        <v>125.94121254719667</v>
      </c>
      <c r="D62" s="22">
        <f t="shared" si="43"/>
        <v>121.14121254719666</v>
      </c>
      <c r="E62" s="22">
        <f t="shared" si="43"/>
        <v>136.91121254719664</v>
      </c>
      <c r="F62" s="22"/>
      <c r="G62" s="22">
        <f t="shared" si="43"/>
        <v>130.03121254719665</v>
      </c>
      <c r="H62" s="76">
        <f>H53-H57+H58-H59+H60</f>
        <v>139.19121254719667</v>
      </c>
      <c r="I62" s="76">
        <f t="shared" ref="I62:J62" si="44">I53-I57+I58-I59+I60</f>
        <v>133.91121254719667</v>
      </c>
      <c r="J62" s="76">
        <f t="shared" si="44"/>
        <v>131.30121254719668</v>
      </c>
      <c r="K62" s="22">
        <f>K53-K57+K58-K59+K60</f>
        <v>136.84121254719665</v>
      </c>
      <c r="L62" s="22">
        <f t="shared" ref="L62:M62" si="45">L53-L57+L58-L59+L60</f>
        <v>130.92121254719666</v>
      </c>
      <c r="M62" s="22">
        <f t="shared" si="45"/>
        <v>127.07121254719667</v>
      </c>
      <c r="N62" s="22">
        <f>N53-N57+N58-N59+N60</f>
        <v>131.22190068970608</v>
      </c>
      <c r="O62" s="22">
        <f t="shared" ref="O62:P62" si="46">O53-O57+O58-O59+O60</f>
        <v>124.20190068970609</v>
      </c>
      <c r="P62" s="22">
        <f t="shared" si="46"/>
        <v>119.89190068970609</v>
      </c>
      <c r="Q62" s="22">
        <f>Q53-Q57+Q58-Q59+Q60</f>
        <v>137.64121254719666</v>
      </c>
      <c r="R62" s="22">
        <f t="shared" ref="R62:S62" si="47">R53-R57+R58-R59+R60</f>
        <v>130.14121254719666</v>
      </c>
      <c r="S62" s="22">
        <f t="shared" si="47"/>
        <v>126.54121254719666</v>
      </c>
      <c r="T62" s="22">
        <f>T53-T57+T58-T59+T60</f>
        <v>133.54121254719669</v>
      </c>
      <c r="U62" s="22">
        <f t="shared" ref="U62:V62" si="48">U53-U57+U58-U59+U60</f>
        <v>128.54121254719666</v>
      </c>
      <c r="V62" s="22">
        <f t="shared" si="48"/>
        <v>126.54121254719666</v>
      </c>
      <c r="W62" s="22">
        <f>W53-W57+W58-W59+W60</f>
        <v>136.08040090650704</v>
      </c>
      <c r="X62" s="22">
        <f t="shared" ref="X62:Y62" si="49">X53-X57+X58-X59+X60</f>
        <v>129.58040090650704</v>
      </c>
      <c r="Y62" s="22">
        <f t="shared" si="49"/>
        <v>126.08040090650704</v>
      </c>
      <c r="Z62" s="22">
        <f>Z53-Z57+Z58-Z59+Z60</f>
        <v>135.44121254719667</v>
      </c>
      <c r="AA62" s="22">
        <f t="shared" ref="AA62:AB62" si="50">AA53-AA57+AA58-AA59+AA60</f>
        <v>129.12121254719668</v>
      </c>
      <c r="AB62" s="22">
        <f t="shared" si="50"/>
        <v>124.96121254719665</v>
      </c>
      <c r="AC62" s="22">
        <f>AC53-AC57+AC58-AC59+AC60</f>
        <v>135.93040090650703</v>
      </c>
      <c r="AD62" s="22">
        <f t="shared" ref="AD62" si="51">AD53-AD57+AD58-AD59+AD60</f>
        <v>130.33040090650704</v>
      </c>
      <c r="AE62" s="22"/>
    </row>
    <row r="63" spans="1:31">
      <c r="C63" s="2"/>
      <c r="D63" s="2"/>
      <c r="F63" s="2"/>
      <c r="G63" s="2"/>
      <c r="I63" s="79"/>
      <c r="J63" s="79"/>
      <c r="L63" s="79"/>
      <c r="M63" s="79"/>
      <c r="N63" s="2"/>
      <c r="O63" s="2"/>
      <c r="P63" s="2"/>
      <c r="Q63" s="2"/>
      <c r="R63" s="2"/>
      <c r="S63" s="2"/>
      <c r="T63" s="2"/>
      <c r="U63" s="2"/>
      <c r="V63" s="2"/>
      <c r="X63" s="2"/>
      <c r="Y63" s="2"/>
      <c r="AA63" s="2"/>
      <c r="AB63" s="2"/>
      <c r="AC63" s="2"/>
      <c r="AD63" s="2"/>
      <c r="AE63" s="2"/>
    </row>
    <row r="64" spans="1:31">
      <c r="A64" s="31" t="s">
        <v>97</v>
      </c>
      <c r="B64" s="24" t="s">
        <v>16</v>
      </c>
      <c r="C64" s="24" t="s">
        <v>16</v>
      </c>
      <c r="D64" s="24" t="s">
        <v>16</v>
      </c>
      <c r="E64" s="24" t="s">
        <v>16</v>
      </c>
      <c r="F64" s="24"/>
      <c r="G64" s="24" t="s">
        <v>16</v>
      </c>
      <c r="H64" s="77" t="s">
        <v>16</v>
      </c>
      <c r="I64" s="77" t="s">
        <v>16</v>
      </c>
      <c r="J64" s="77" t="s">
        <v>16</v>
      </c>
      <c r="K64" s="24" t="s">
        <v>16</v>
      </c>
      <c r="L64" s="24" t="s">
        <v>16</v>
      </c>
      <c r="M64" s="24" t="s">
        <v>16</v>
      </c>
      <c r="N64" s="24" t="s">
        <v>16</v>
      </c>
      <c r="O64" s="24" t="s">
        <v>16</v>
      </c>
      <c r="P64" s="24" t="s">
        <v>16</v>
      </c>
      <c r="Q64" s="24" t="s">
        <v>16</v>
      </c>
      <c r="R64" s="24" t="s">
        <v>16</v>
      </c>
      <c r="S64" s="24" t="s">
        <v>16</v>
      </c>
      <c r="T64" s="85" t="s">
        <v>16</v>
      </c>
      <c r="U64" s="85" t="s">
        <v>16</v>
      </c>
      <c r="V64" s="85" t="s">
        <v>16</v>
      </c>
      <c r="W64" s="85" t="s">
        <v>16</v>
      </c>
      <c r="X64" s="85" t="s">
        <v>16</v>
      </c>
      <c r="Y64" s="85" t="s">
        <v>16</v>
      </c>
      <c r="Z64" s="24" t="s">
        <v>16</v>
      </c>
      <c r="AA64" s="24" t="s">
        <v>16</v>
      </c>
      <c r="AB64" s="24" t="s">
        <v>16</v>
      </c>
      <c r="AC64" s="24" t="s">
        <v>16</v>
      </c>
      <c r="AD64" s="24" t="s">
        <v>16</v>
      </c>
      <c r="AE64" s="24"/>
    </row>
    <row r="65" spans="1:31">
      <c r="A65" s="29" t="s">
        <v>98</v>
      </c>
      <c r="B65" s="22">
        <f t="shared" ref="B65:G65" si="52">B17-B23-B51+B21+B33</f>
        <v>154.80000000000004</v>
      </c>
      <c r="C65" s="22">
        <f t="shared" si="52"/>
        <v>150.90000000000003</v>
      </c>
      <c r="D65" s="22">
        <f t="shared" si="52"/>
        <v>146.10000000000002</v>
      </c>
      <c r="E65" s="22">
        <f t="shared" si="52"/>
        <v>161.82000000000002</v>
      </c>
      <c r="F65" s="22"/>
      <c r="G65" s="22">
        <f t="shared" si="52"/>
        <v>157.94000000000003</v>
      </c>
      <c r="H65" s="76">
        <f t="shared" ref="H65:M65" si="53">H17-H23-H51+H21+H33</f>
        <v>161.15000000000003</v>
      </c>
      <c r="I65" s="76">
        <f t="shared" si="53"/>
        <v>158.87000000000003</v>
      </c>
      <c r="J65" s="76">
        <f t="shared" si="53"/>
        <v>156.26000000000005</v>
      </c>
      <c r="K65" s="22">
        <f t="shared" si="53"/>
        <v>158.80000000000001</v>
      </c>
      <c r="L65" s="22">
        <f t="shared" si="53"/>
        <v>155.88000000000002</v>
      </c>
      <c r="M65" s="22">
        <f t="shared" si="53"/>
        <v>152.03000000000003</v>
      </c>
      <c r="N65" s="22">
        <f t="shared" ref="N65:S65" si="54">N17-N23-N51+N21+N33</f>
        <v>155.83068814250947</v>
      </c>
      <c r="O65" s="22">
        <f t="shared" si="54"/>
        <v>151.81068814250946</v>
      </c>
      <c r="P65" s="22">
        <f t="shared" si="54"/>
        <v>147.50068814250946</v>
      </c>
      <c r="Q65" s="22">
        <f t="shared" si="54"/>
        <v>159.60000000000002</v>
      </c>
      <c r="R65" s="22">
        <f t="shared" si="54"/>
        <v>155.10000000000002</v>
      </c>
      <c r="S65" s="22">
        <f t="shared" si="54"/>
        <v>151.50000000000003</v>
      </c>
      <c r="T65" s="22">
        <f t="shared" ref="T65:Y65" si="55">T17-T23-T51+T21+T33</f>
        <v>155.50000000000006</v>
      </c>
      <c r="U65" s="22">
        <f t="shared" si="55"/>
        <v>153.50000000000003</v>
      </c>
      <c r="V65" s="22">
        <f t="shared" si="55"/>
        <v>151.50000000000003</v>
      </c>
      <c r="W65" s="22">
        <f t="shared" si="55"/>
        <v>158.0391883593104</v>
      </c>
      <c r="X65" s="22">
        <f t="shared" si="55"/>
        <v>154.5391883593104</v>
      </c>
      <c r="Y65" s="22">
        <f t="shared" si="55"/>
        <v>151.0391883593104</v>
      </c>
      <c r="Z65" s="22">
        <f>Z17-Z23-Z51+Z21+Z33</f>
        <v>157.40000000000003</v>
      </c>
      <c r="AA65" s="22">
        <f>AA17-AA23-AA51+AA21+AA33</f>
        <v>154.08000000000004</v>
      </c>
      <c r="AB65" s="22">
        <f>AB17-AB23-AB51+AB21+AB33</f>
        <v>149.92000000000002</v>
      </c>
      <c r="AC65" s="22">
        <f>AC17-AC23-AC51+AC21+AC33</f>
        <v>157.8891883593104</v>
      </c>
      <c r="AD65" s="22">
        <f>AD17-AD23-AD51+AD21+AD33</f>
        <v>155.2891883593104</v>
      </c>
      <c r="AE65" s="22"/>
    </row>
  </sheetData>
  <mergeCells count="10">
    <mergeCell ref="AC1:AE1"/>
    <mergeCell ref="Z1:AB1"/>
    <mergeCell ref="W1:Y1"/>
    <mergeCell ref="T1:V1"/>
    <mergeCell ref="Q1:S1"/>
    <mergeCell ref="B1:D1"/>
    <mergeCell ref="E1:G1"/>
    <mergeCell ref="H1:J1"/>
    <mergeCell ref="K1:M1"/>
    <mergeCell ref="N1:P1"/>
  </mergeCells>
  <phoneticPr fontId="14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5"/>
  <sheetViews>
    <sheetView zoomScale="55" zoomScaleNormal="55" workbookViewId="0">
      <pane xSplit="1" ySplit="1" topLeftCell="C17" activePane="bottomRight" state="frozen"/>
      <selection pane="topRight"/>
      <selection pane="bottomLeft"/>
      <selection pane="bottomRight" activeCell="R1" sqref="R1:S65"/>
    </sheetView>
  </sheetViews>
  <sheetFormatPr defaultColWidth="9" defaultRowHeight="15.6"/>
  <cols>
    <col min="1" max="1" width="62.09765625" style="1" customWidth="1"/>
    <col min="2" max="2" width="15.59765625" style="2" customWidth="1"/>
    <col min="3" max="3" width="15.59765625" style="1" customWidth="1"/>
    <col min="4" max="4" width="15.59765625" style="2" customWidth="1"/>
    <col min="5" max="5" width="15.59765625" style="1" customWidth="1"/>
    <col min="6" max="6" width="15.59765625" style="79" customWidth="1"/>
    <col min="7" max="7" width="15.59765625" style="1" customWidth="1"/>
    <col min="8" max="8" width="15.59765625" style="79" customWidth="1"/>
    <col min="9" max="11" width="15.59765625" style="1" customWidth="1"/>
    <col min="12" max="13" width="13.09765625" style="1" bestFit="1" customWidth="1"/>
    <col min="14" max="14" width="15.59765625" style="2" customWidth="1"/>
    <col min="15" max="15" width="15.59765625" style="1" customWidth="1"/>
    <col min="16" max="16" width="15.59765625" style="2" customWidth="1"/>
    <col min="17" max="17" width="15.59765625" style="1" customWidth="1"/>
    <col min="18" max="18" width="15.3984375" style="1" customWidth="1"/>
    <col min="19" max="19" width="13" style="1" customWidth="1"/>
    <col min="20" max="16384" width="9" style="1"/>
  </cols>
  <sheetData>
    <row r="1" spans="1:19" ht="14.25" customHeight="1">
      <c r="A1" s="3"/>
      <c r="B1" s="90" t="s">
        <v>100</v>
      </c>
      <c r="C1" s="90"/>
      <c r="D1" s="90" t="s">
        <v>101</v>
      </c>
      <c r="E1" s="90"/>
      <c r="F1" s="91" t="s">
        <v>113</v>
      </c>
      <c r="G1" s="91"/>
      <c r="H1" s="90" t="s">
        <v>114</v>
      </c>
      <c r="I1" s="90"/>
      <c r="J1" s="90" t="s">
        <v>118</v>
      </c>
      <c r="K1" s="90"/>
      <c r="L1" s="90" t="s">
        <v>125</v>
      </c>
      <c r="M1" s="90"/>
      <c r="N1" s="90" t="s">
        <v>129</v>
      </c>
      <c r="O1" s="90"/>
      <c r="P1" s="90" t="s">
        <v>130</v>
      </c>
      <c r="Q1" s="90"/>
      <c r="R1" s="90" t="s">
        <v>133</v>
      </c>
      <c r="S1" s="90"/>
    </row>
    <row r="2" spans="1:19" ht="29.25" customHeight="1">
      <c r="A2" s="4" t="s">
        <v>10</v>
      </c>
      <c r="B2" s="5" t="s">
        <v>102</v>
      </c>
      <c r="C2" s="6" t="s">
        <v>110</v>
      </c>
      <c r="D2" s="5" t="s">
        <v>102</v>
      </c>
      <c r="E2" s="6" t="s">
        <v>110</v>
      </c>
      <c r="F2" s="66" t="s">
        <v>102</v>
      </c>
      <c r="G2" s="67" t="s">
        <v>110</v>
      </c>
      <c r="H2" s="5" t="s">
        <v>102</v>
      </c>
      <c r="I2" s="6" t="s">
        <v>110</v>
      </c>
      <c r="J2" s="5" t="s">
        <v>102</v>
      </c>
      <c r="K2" s="6" t="s">
        <v>110</v>
      </c>
      <c r="L2" s="5" t="s">
        <v>102</v>
      </c>
      <c r="M2" s="6" t="s">
        <v>110</v>
      </c>
      <c r="N2" s="5" t="s">
        <v>102</v>
      </c>
      <c r="O2" s="6" t="s">
        <v>110</v>
      </c>
      <c r="P2" s="5" t="s">
        <v>102</v>
      </c>
      <c r="Q2" s="6" t="s">
        <v>110</v>
      </c>
      <c r="R2" s="5" t="s">
        <v>102</v>
      </c>
      <c r="S2" s="6" t="s">
        <v>110</v>
      </c>
    </row>
    <row r="3" spans="1:19">
      <c r="A3" s="7" t="s">
        <v>11</v>
      </c>
      <c r="B3" s="8">
        <v>2.6</v>
      </c>
      <c r="C3" s="8">
        <v>2.6</v>
      </c>
      <c r="D3" s="8">
        <v>2.6</v>
      </c>
      <c r="E3" s="8">
        <v>2.6</v>
      </c>
      <c r="F3" s="68">
        <v>2.6</v>
      </c>
      <c r="G3" s="68">
        <v>2.6</v>
      </c>
      <c r="H3" s="8">
        <v>2.6</v>
      </c>
      <c r="I3" s="8">
        <v>2.6</v>
      </c>
      <c r="J3" s="8">
        <v>2.6</v>
      </c>
      <c r="K3" s="8">
        <v>2.6</v>
      </c>
      <c r="L3" s="8">
        <v>2.6</v>
      </c>
      <c r="M3" s="8">
        <v>2.6</v>
      </c>
      <c r="N3" s="8">
        <v>2.6</v>
      </c>
      <c r="O3" s="8">
        <v>2.6</v>
      </c>
      <c r="P3" s="8">
        <v>2.6</v>
      </c>
      <c r="Q3" s="8">
        <v>2.6</v>
      </c>
      <c r="R3" s="8">
        <v>2.6</v>
      </c>
      <c r="S3" s="8">
        <v>2.6</v>
      </c>
    </row>
    <row r="4" spans="1:19">
      <c r="A4" s="7" t="s">
        <v>13</v>
      </c>
      <c r="B4" s="8">
        <v>100</v>
      </c>
      <c r="C4" s="8">
        <v>100</v>
      </c>
      <c r="D4" s="8">
        <v>100</v>
      </c>
      <c r="E4" s="8">
        <v>100</v>
      </c>
      <c r="F4" s="68">
        <v>100</v>
      </c>
      <c r="G4" s="68">
        <v>100</v>
      </c>
      <c r="H4" s="8">
        <v>100</v>
      </c>
      <c r="I4" s="8">
        <v>100</v>
      </c>
      <c r="J4" s="8">
        <v>100</v>
      </c>
      <c r="K4" s="8">
        <v>100</v>
      </c>
      <c r="L4" s="8">
        <v>100</v>
      </c>
      <c r="M4" s="8">
        <v>100</v>
      </c>
      <c r="N4" s="8">
        <v>100</v>
      </c>
      <c r="O4" s="8">
        <v>100</v>
      </c>
      <c r="P4" s="8">
        <v>100</v>
      </c>
      <c r="Q4" s="8">
        <v>100</v>
      </c>
      <c r="R4" s="8">
        <v>100</v>
      </c>
      <c r="S4" s="8">
        <v>100</v>
      </c>
    </row>
    <row r="5" spans="1:19">
      <c r="A5" s="7" t="s">
        <v>15</v>
      </c>
      <c r="B5" s="9" t="s">
        <v>16</v>
      </c>
      <c r="C5" s="9" t="s">
        <v>16</v>
      </c>
      <c r="D5" s="9" t="s">
        <v>16</v>
      </c>
      <c r="E5" s="9" t="s">
        <v>16</v>
      </c>
      <c r="F5" s="69" t="s">
        <v>16</v>
      </c>
      <c r="G5" s="69" t="s">
        <v>16</v>
      </c>
      <c r="H5" s="69" t="s">
        <v>16</v>
      </c>
      <c r="I5" s="69" t="s">
        <v>16</v>
      </c>
      <c r="J5" s="9" t="s">
        <v>16</v>
      </c>
      <c r="K5" s="9" t="s">
        <v>16</v>
      </c>
      <c r="L5" s="9" t="s">
        <v>16</v>
      </c>
      <c r="M5" s="9" t="s">
        <v>16</v>
      </c>
      <c r="N5" s="9" t="s">
        <v>16</v>
      </c>
      <c r="O5" s="9" t="s">
        <v>16</v>
      </c>
      <c r="P5" s="9" t="s">
        <v>16</v>
      </c>
      <c r="Q5" s="9" t="s">
        <v>16</v>
      </c>
      <c r="R5" s="9" t="s">
        <v>16</v>
      </c>
      <c r="S5" s="9" t="s">
        <v>16</v>
      </c>
    </row>
    <row r="6" spans="1:19">
      <c r="A6" s="7" t="s">
        <v>17</v>
      </c>
      <c r="B6" s="9" t="s">
        <v>16</v>
      </c>
      <c r="C6" s="9" t="s">
        <v>16</v>
      </c>
      <c r="D6" s="9" t="s">
        <v>16</v>
      </c>
      <c r="E6" s="9" t="s">
        <v>16</v>
      </c>
      <c r="F6" s="69" t="s">
        <v>16</v>
      </c>
      <c r="G6" s="69" t="s">
        <v>16</v>
      </c>
      <c r="H6" s="69" t="s">
        <v>16</v>
      </c>
      <c r="I6" s="69" t="s">
        <v>16</v>
      </c>
      <c r="J6" s="9" t="s">
        <v>16</v>
      </c>
      <c r="K6" s="9" t="s">
        <v>16</v>
      </c>
      <c r="L6" s="9" t="s">
        <v>16</v>
      </c>
      <c r="M6" s="9" t="s">
        <v>16</v>
      </c>
      <c r="N6" s="9" t="s">
        <v>16</v>
      </c>
      <c r="O6" s="9" t="s">
        <v>16</v>
      </c>
      <c r="P6" s="9" t="s">
        <v>16</v>
      </c>
      <c r="Q6" s="9" t="s">
        <v>16</v>
      </c>
      <c r="R6" s="9" t="s">
        <v>16</v>
      </c>
      <c r="S6" s="9" t="s">
        <v>16</v>
      </c>
    </row>
    <row r="7" spans="1:19">
      <c r="A7" s="7" t="s">
        <v>19</v>
      </c>
      <c r="B7" s="11">
        <v>0.01</v>
      </c>
      <c r="C7" s="11">
        <v>0.01</v>
      </c>
      <c r="D7" s="11">
        <v>0.01</v>
      </c>
      <c r="E7" s="11">
        <v>0.01</v>
      </c>
      <c r="F7" s="80">
        <v>0.01</v>
      </c>
      <c r="G7" s="80">
        <v>0.01</v>
      </c>
      <c r="H7" s="11">
        <v>0.01</v>
      </c>
      <c r="I7" s="11">
        <v>0.01</v>
      </c>
      <c r="J7" s="11">
        <v>0.01</v>
      </c>
      <c r="K7" s="11">
        <v>0.01</v>
      </c>
      <c r="L7" s="11">
        <v>0.01</v>
      </c>
      <c r="M7" s="11">
        <v>0.01</v>
      </c>
      <c r="N7" s="11">
        <v>0.01</v>
      </c>
      <c r="O7" s="11">
        <v>0.01</v>
      </c>
      <c r="P7" s="11">
        <v>0.01</v>
      </c>
      <c r="Q7" s="11">
        <v>0.01</v>
      </c>
      <c r="R7" s="11">
        <v>0.01</v>
      </c>
      <c r="S7" s="11">
        <v>0.01</v>
      </c>
    </row>
    <row r="8" spans="1:19">
      <c r="A8" s="7" t="s">
        <v>20</v>
      </c>
      <c r="B8" s="9" t="s">
        <v>16</v>
      </c>
      <c r="C8" s="9" t="s">
        <v>16</v>
      </c>
      <c r="D8" s="9" t="s">
        <v>16</v>
      </c>
      <c r="E8" s="9" t="s">
        <v>16</v>
      </c>
      <c r="F8" s="69" t="s">
        <v>16</v>
      </c>
      <c r="G8" s="69" t="s">
        <v>16</v>
      </c>
      <c r="H8" s="69" t="s">
        <v>16</v>
      </c>
      <c r="I8" s="69" t="s">
        <v>16</v>
      </c>
      <c r="J8" s="9" t="s">
        <v>16</v>
      </c>
      <c r="K8" s="9" t="s">
        <v>16</v>
      </c>
      <c r="L8" s="9" t="s">
        <v>16</v>
      </c>
      <c r="M8" s="9" t="s">
        <v>16</v>
      </c>
      <c r="N8" s="9" t="s">
        <v>16</v>
      </c>
      <c r="O8" s="9" t="s">
        <v>16</v>
      </c>
      <c r="P8" s="9" t="s">
        <v>16</v>
      </c>
      <c r="Q8" s="9" t="s">
        <v>16</v>
      </c>
      <c r="R8" s="9" t="s">
        <v>16</v>
      </c>
      <c r="S8" s="9" t="s">
        <v>16</v>
      </c>
    </row>
    <row r="9" spans="1:19" ht="27.6">
      <c r="A9" s="7" t="s">
        <v>21</v>
      </c>
      <c r="B9" s="12" t="s">
        <v>22</v>
      </c>
      <c r="C9" s="12" t="s">
        <v>22</v>
      </c>
      <c r="D9" s="12" t="s">
        <v>22</v>
      </c>
      <c r="E9" s="12" t="s">
        <v>22</v>
      </c>
      <c r="F9" s="71" t="s">
        <v>22</v>
      </c>
      <c r="G9" s="71" t="s">
        <v>22</v>
      </c>
      <c r="H9" s="12" t="s">
        <v>22</v>
      </c>
      <c r="I9" s="12" t="s">
        <v>22</v>
      </c>
      <c r="J9" s="12" t="s">
        <v>22</v>
      </c>
      <c r="K9" s="12" t="s">
        <v>22</v>
      </c>
      <c r="L9" s="12" t="s">
        <v>22</v>
      </c>
      <c r="M9" s="12" t="s">
        <v>22</v>
      </c>
      <c r="N9" s="8" t="s">
        <v>22</v>
      </c>
      <c r="O9" s="8" t="s">
        <v>22</v>
      </c>
      <c r="P9" s="12" t="s">
        <v>22</v>
      </c>
      <c r="Q9" s="12" t="s">
        <v>22</v>
      </c>
      <c r="R9" s="12" t="s">
        <v>22</v>
      </c>
      <c r="S9" s="12" t="s">
        <v>22</v>
      </c>
    </row>
    <row r="10" spans="1:19">
      <c r="A10" s="7" t="s">
        <v>23</v>
      </c>
      <c r="B10" s="12">
        <v>3</v>
      </c>
      <c r="C10" s="12">
        <v>3</v>
      </c>
      <c r="D10" s="12">
        <v>3</v>
      </c>
      <c r="E10" s="12">
        <v>3</v>
      </c>
      <c r="F10" s="71">
        <v>3</v>
      </c>
      <c r="G10" s="71">
        <v>3</v>
      </c>
      <c r="H10" s="12">
        <v>3</v>
      </c>
      <c r="I10" s="12">
        <v>3</v>
      </c>
      <c r="J10" s="12">
        <v>3</v>
      </c>
      <c r="K10" s="12">
        <v>3</v>
      </c>
      <c r="L10" s="12">
        <v>3</v>
      </c>
      <c r="M10" s="12">
        <v>3</v>
      </c>
      <c r="N10" s="8">
        <v>3</v>
      </c>
      <c r="O10" s="8">
        <v>3</v>
      </c>
      <c r="P10" s="12">
        <v>3</v>
      </c>
      <c r="Q10" s="12">
        <v>3</v>
      </c>
      <c r="R10" s="12">
        <v>3</v>
      </c>
      <c r="S10" s="12">
        <v>3</v>
      </c>
    </row>
    <row r="11" spans="1:19">
      <c r="A11" s="4" t="s">
        <v>24</v>
      </c>
      <c r="B11" s="13"/>
      <c r="C11" s="13"/>
      <c r="D11" s="13"/>
      <c r="E11" s="13"/>
      <c r="F11" s="72"/>
      <c r="G11" s="72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</row>
    <row r="12" spans="1:19" ht="15" customHeight="1">
      <c r="A12" s="7" t="s">
        <v>25</v>
      </c>
      <c r="B12" s="8">
        <v>1</v>
      </c>
      <c r="C12" s="8">
        <v>1</v>
      </c>
      <c r="D12" s="8">
        <v>1</v>
      </c>
      <c r="E12" s="8">
        <v>1</v>
      </c>
      <c r="F12" s="68">
        <v>1</v>
      </c>
      <c r="G12" s="68">
        <v>1</v>
      </c>
      <c r="H12" s="8">
        <v>1</v>
      </c>
      <c r="I12" s="8">
        <v>1</v>
      </c>
      <c r="J12" s="8">
        <v>1</v>
      </c>
      <c r="K12" s="8">
        <v>1</v>
      </c>
      <c r="L12" s="8">
        <v>1</v>
      </c>
      <c r="M12" s="8">
        <v>1</v>
      </c>
      <c r="N12" s="8">
        <v>1</v>
      </c>
      <c r="O12" s="8">
        <v>1</v>
      </c>
      <c r="P12" s="8">
        <v>1</v>
      </c>
      <c r="Q12" s="8">
        <v>1</v>
      </c>
      <c r="R12" s="8">
        <v>1</v>
      </c>
      <c r="S12" s="8">
        <v>1</v>
      </c>
    </row>
    <row r="13" spans="1:19">
      <c r="A13" s="7" t="s">
        <v>27</v>
      </c>
      <c r="B13" s="12">
        <v>64</v>
      </c>
      <c r="C13" s="12">
        <v>64</v>
      </c>
      <c r="D13" s="12">
        <v>64</v>
      </c>
      <c r="E13" s="12">
        <v>64</v>
      </c>
      <c r="F13" s="71">
        <v>64</v>
      </c>
      <c r="G13" s="71">
        <v>64</v>
      </c>
      <c r="H13" s="12">
        <v>64</v>
      </c>
      <c r="I13" s="12">
        <v>64</v>
      </c>
      <c r="J13" s="12">
        <v>64</v>
      </c>
      <c r="K13" s="12">
        <v>64</v>
      </c>
      <c r="L13" s="12">
        <v>64</v>
      </c>
      <c r="M13" s="12">
        <v>64</v>
      </c>
      <c r="N13" s="8">
        <v>64</v>
      </c>
      <c r="O13" s="8">
        <v>64</v>
      </c>
      <c r="P13" s="12">
        <v>64</v>
      </c>
      <c r="Q13" s="12">
        <v>64</v>
      </c>
      <c r="R13" s="12">
        <v>64</v>
      </c>
      <c r="S13" s="12">
        <v>64</v>
      </c>
    </row>
    <row r="14" spans="1:19">
      <c r="A14" s="14" t="s">
        <v>29</v>
      </c>
      <c r="B14" s="12">
        <v>1</v>
      </c>
      <c r="C14" s="12">
        <v>1</v>
      </c>
      <c r="D14" s="12">
        <v>1</v>
      </c>
      <c r="E14" s="12">
        <v>1</v>
      </c>
      <c r="F14" s="71">
        <v>1</v>
      </c>
      <c r="G14" s="71">
        <v>1</v>
      </c>
      <c r="H14" s="12">
        <v>1</v>
      </c>
      <c r="I14" s="12">
        <v>1</v>
      </c>
      <c r="J14" s="12">
        <v>1</v>
      </c>
      <c r="K14" s="12">
        <v>1</v>
      </c>
      <c r="L14" s="12">
        <v>1</v>
      </c>
      <c r="M14" s="12">
        <v>1</v>
      </c>
      <c r="N14" s="8">
        <v>1</v>
      </c>
      <c r="O14" s="8">
        <v>1</v>
      </c>
      <c r="P14" s="12">
        <v>1</v>
      </c>
      <c r="Q14" s="12">
        <v>1</v>
      </c>
      <c r="R14" s="12">
        <v>1</v>
      </c>
      <c r="S14" s="12">
        <v>1</v>
      </c>
    </row>
    <row r="15" spans="1:19">
      <c r="A15" s="7" t="s">
        <v>31</v>
      </c>
      <c r="B15" s="12" t="s">
        <v>16</v>
      </c>
      <c r="C15" s="12" t="s">
        <v>16</v>
      </c>
      <c r="D15" s="12" t="s">
        <v>16</v>
      </c>
      <c r="E15" s="12" t="s">
        <v>16</v>
      </c>
      <c r="F15" s="71" t="s">
        <v>16</v>
      </c>
      <c r="G15" s="71" t="s">
        <v>16</v>
      </c>
      <c r="H15" s="12" t="s">
        <v>16</v>
      </c>
      <c r="I15" s="12" t="s">
        <v>16</v>
      </c>
      <c r="J15" s="12" t="s">
        <v>16</v>
      </c>
      <c r="K15" s="12" t="s">
        <v>16</v>
      </c>
      <c r="L15" s="12" t="s">
        <v>16</v>
      </c>
      <c r="M15" s="12" t="s">
        <v>16</v>
      </c>
      <c r="N15" s="8" t="s">
        <v>16</v>
      </c>
      <c r="O15" s="8" t="s">
        <v>16</v>
      </c>
      <c r="P15" s="12" t="s">
        <v>16</v>
      </c>
      <c r="Q15" s="12" t="s">
        <v>16</v>
      </c>
      <c r="R15" s="12" t="s">
        <v>16</v>
      </c>
      <c r="S15" s="12" t="s">
        <v>16</v>
      </c>
    </row>
    <row r="16" spans="1:19">
      <c r="A16" s="7" t="s">
        <v>33</v>
      </c>
      <c r="B16" s="8">
        <v>23</v>
      </c>
      <c r="C16" s="8">
        <v>23</v>
      </c>
      <c r="D16" s="8">
        <v>23</v>
      </c>
      <c r="E16" s="8">
        <v>23</v>
      </c>
      <c r="F16" s="68">
        <v>23</v>
      </c>
      <c r="G16" s="68">
        <v>23</v>
      </c>
      <c r="H16" s="8">
        <v>23</v>
      </c>
      <c r="I16" s="8">
        <v>23</v>
      </c>
      <c r="J16" s="8">
        <v>23</v>
      </c>
      <c r="K16" s="8">
        <v>23</v>
      </c>
      <c r="L16" s="8">
        <v>23</v>
      </c>
      <c r="M16" s="8">
        <v>23</v>
      </c>
      <c r="N16" s="8">
        <v>23</v>
      </c>
      <c r="O16" s="8">
        <v>23</v>
      </c>
      <c r="P16" s="8">
        <v>23</v>
      </c>
      <c r="Q16" s="8">
        <v>23</v>
      </c>
      <c r="R16" s="8">
        <v>23</v>
      </c>
      <c r="S16" s="8">
        <v>23</v>
      </c>
    </row>
    <row r="17" spans="1:19" ht="27.6">
      <c r="A17" s="7" t="s">
        <v>35</v>
      </c>
      <c r="B17" s="8">
        <v>23</v>
      </c>
      <c r="C17" s="8">
        <v>23</v>
      </c>
      <c r="D17" s="8">
        <v>23</v>
      </c>
      <c r="E17" s="8">
        <v>23</v>
      </c>
      <c r="F17" s="68">
        <v>23</v>
      </c>
      <c r="G17" s="68">
        <v>23</v>
      </c>
      <c r="H17" s="8">
        <v>23</v>
      </c>
      <c r="I17" s="8">
        <v>23</v>
      </c>
      <c r="J17" s="8">
        <v>23</v>
      </c>
      <c r="K17" s="8">
        <v>23</v>
      </c>
      <c r="L17" s="8">
        <v>23</v>
      </c>
      <c r="M17" s="8">
        <v>23</v>
      </c>
      <c r="N17" s="8">
        <v>23</v>
      </c>
      <c r="O17" s="8">
        <v>23</v>
      </c>
      <c r="P17" s="8">
        <v>23</v>
      </c>
      <c r="Q17" s="8">
        <v>23</v>
      </c>
      <c r="R17" s="8">
        <v>23</v>
      </c>
      <c r="S17" s="8">
        <v>23</v>
      </c>
    </row>
    <row r="18" spans="1:19" ht="41.4">
      <c r="A18" s="14" t="s">
        <v>37</v>
      </c>
      <c r="B18" s="12">
        <f t="shared" ref="B18:G18" si="0">B19+10*LOG10(B12/B14)-B20</f>
        <v>0</v>
      </c>
      <c r="C18" s="12">
        <f t="shared" si="0"/>
        <v>-3</v>
      </c>
      <c r="D18" s="12">
        <f t="shared" si="0"/>
        <v>0</v>
      </c>
      <c r="E18" s="12">
        <f t="shared" si="0"/>
        <v>-3</v>
      </c>
      <c r="F18" s="71">
        <f t="shared" si="0"/>
        <v>0</v>
      </c>
      <c r="G18" s="71">
        <f t="shared" si="0"/>
        <v>-3</v>
      </c>
      <c r="H18" s="12">
        <f>H19+10*LOG10(H12/H14)-H20</f>
        <v>0</v>
      </c>
      <c r="I18" s="12">
        <f>I19+10*LOG10(I12/I14)-I20</f>
        <v>-3</v>
      </c>
      <c r="J18" s="12">
        <f t="shared" ref="J18:K18" si="1">J19+10*LOG10(J12/J14)-J20</f>
        <v>0</v>
      </c>
      <c r="K18" s="12">
        <f t="shared" si="1"/>
        <v>-3</v>
      </c>
      <c r="L18" s="12">
        <f t="shared" ref="L18:Q18" si="2">L19+10*LOG10(L12/L14)-L20</f>
        <v>0</v>
      </c>
      <c r="M18" s="12">
        <f t="shared" si="2"/>
        <v>-3</v>
      </c>
      <c r="N18" s="8">
        <f t="shared" si="2"/>
        <v>0</v>
      </c>
      <c r="O18" s="8">
        <f t="shared" si="2"/>
        <v>-3</v>
      </c>
      <c r="P18" s="12">
        <f t="shared" si="2"/>
        <v>0</v>
      </c>
      <c r="Q18" s="12">
        <f t="shared" si="2"/>
        <v>-3</v>
      </c>
      <c r="R18" s="12">
        <f>R19+10*LOG10(R12/R14)-R20</f>
        <v>0</v>
      </c>
      <c r="S18" s="12">
        <f>S19+10*LOG10(S12/S14)-S20</f>
        <v>-3</v>
      </c>
    </row>
    <row r="19" spans="1:19">
      <c r="A19" s="7" t="s">
        <v>39</v>
      </c>
      <c r="B19" s="8">
        <v>0</v>
      </c>
      <c r="C19" s="8">
        <v>-3</v>
      </c>
      <c r="D19" s="8">
        <v>0</v>
      </c>
      <c r="E19" s="8">
        <v>-3</v>
      </c>
      <c r="F19" s="68">
        <v>0</v>
      </c>
      <c r="G19" s="68">
        <v>-3</v>
      </c>
      <c r="H19" s="8">
        <v>0</v>
      </c>
      <c r="I19" s="8">
        <v>-3</v>
      </c>
      <c r="J19" s="8">
        <v>0</v>
      </c>
      <c r="K19" s="8">
        <v>-3</v>
      </c>
      <c r="L19" s="8">
        <v>0</v>
      </c>
      <c r="M19" s="8">
        <v>-3</v>
      </c>
      <c r="N19" s="8">
        <v>0</v>
      </c>
      <c r="O19" s="8">
        <v>-3</v>
      </c>
      <c r="P19" s="8">
        <v>0</v>
      </c>
      <c r="Q19" s="8">
        <v>-3</v>
      </c>
      <c r="R19" s="8">
        <v>0</v>
      </c>
      <c r="S19" s="8">
        <v>-3</v>
      </c>
    </row>
    <row r="20" spans="1:19" ht="41.4">
      <c r="A20" s="14" t="s">
        <v>41</v>
      </c>
      <c r="B20" s="12">
        <v>0</v>
      </c>
      <c r="C20" s="12">
        <v>0</v>
      </c>
      <c r="D20" s="12">
        <v>0</v>
      </c>
      <c r="E20" s="12">
        <v>0</v>
      </c>
      <c r="F20" s="71">
        <v>0</v>
      </c>
      <c r="G20" s="71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8">
        <v>0</v>
      </c>
      <c r="O20" s="8">
        <v>0</v>
      </c>
      <c r="P20" s="12">
        <v>0</v>
      </c>
      <c r="Q20" s="12">
        <v>0</v>
      </c>
      <c r="R20" s="12">
        <v>0</v>
      </c>
      <c r="S20" s="12">
        <v>0</v>
      </c>
    </row>
    <row r="21" spans="1:19" ht="61.5" customHeight="1">
      <c r="A21" s="14" t="s">
        <v>43</v>
      </c>
      <c r="B21" s="12">
        <v>0</v>
      </c>
      <c r="C21" s="12">
        <v>0</v>
      </c>
      <c r="D21" s="12">
        <v>0</v>
      </c>
      <c r="E21" s="12">
        <v>0</v>
      </c>
      <c r="F21" s="71">
        <v>0</v>
      </c>
      <c r="G21" s="71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8">
        <v>0</v>
      </c>
      <c r="O21" s="8">
        <v>0</v>
      </c>
      <c r="P21" s="12">
        <v>0</v>
      </c>
      <c r="Q21" s="12">
        <v>0</v>
      </c>
      <c r="R21" s="12">
        <v>0</v>
      </c>
      <c r="S21" s="12">
        <v>0</v>
      </c>
    </row>
    <row r="22" spans="1:19">
      <c r="A22" s="7" t="s">
        <v>45</v>
      </c>
      <c r="B22" s="8">
        <v>0</v>
      </c>
      <c r="C22" s="8">
        <v>0</v>
      </c>
      <c r="D22" s="8">
        <v>0</v>
      </c>
      <c r="E22" s="8">
        <v>0</v>
      </c>
      <c r="F22" s="68">
        <v>0</v>
      </c>
      <c r="G22" s="6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0</v>
      </c>
      <c r="P22" s="8">
        <v>0</v>
      </c>
      <c r="Q22" s="8">
        <v>0</v>
      </c>
      <c r="R22" s="8">
        <v>0</v>
      </c>
      <c r="S22" s="8">
        <v>0</v>
      </c>
    </row>
    <row r="23" spans="1:19">
      <c r="A23" s="7" t="s">
        <v>47</v>
      </c>
      <c r="B23" s="8">
        <v>0</v>
      </c>
      <c r="C23" s="8">
        <v>0</v>
      </c>
      <c r="D23" s="8">
        <v>0</v>
      </c>
      <c r="E23" s="8">
        <v>0</v>
      </c>
      <c r="F23" s="68">
        <v>0</v>
      </c>
      <c r="G23" s="6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  <c r="P23" s="8">
        <v>0</v>
      </c>
      <c r="Q23" s="8">
        <v>0</v>
      </c>
      <c r="R23" s="8">
        <v>0</v>
      </c>
      <c r="S23" s="8">
        <v>0</v>
      </c>
    </row>
    <row r="24" spans="1:19" ht="27.6">
      <c r="A24" s="7" t="s">
        <v>48</v>
      </c>
      <c r="B24" s="8">
        <v>1</v>
      </c>
      <c r="C24" s="8">
        <v>1</v>
      </c>
      <c r="D24" s="8">
        <v>1</v>
      </c>
      <c r="E24" s="8">
        <v>1</v>
      </c>
      <c r="F24" s="68">
        <v>1</v>
      </c>
      <c r="G24" s="68">
        <v>1</v>
      </c>
      <c r="H24" s="8">
        <v>1</v>
      </c>
      <c r="I24" s="8">
        <v>1</v>
      </c>
      <c r="J24" s="8">
        <v>1</v>
      </c>
      <c r="K24" s="8">
        <v>1</v>
      </c>
      <c r="L24" s="8">
        <v>1</v>
      </c>
      <c r="M24" s="8">
        <v>1</v>
      </c>
      <c r="N24" s="8">
        <v>1</v>
      </c>
      <c r="O24" s="8">
        <v>1</v>
      </c>
      <c r="P24" s="8">
        <v>1</v>
      </c>
      <c r="Q24" s="8">
        <v>1</v>
      </c>
      <c r="R24" s="8">
        <v>1</v>
      </c>
      <c r="S24" s="8">
        <v>1</v>
      </c>
    </row>
    <row r="25" spans="1:19">
      <c r="A25" s="7" t="s">
        <v>49</v>
      </c>
      <c r="B25" s="8">
        <f t="shared" ref="B25:G25" si="3">B17+B18+B21+B22-B24</f>
        <v>22</v>
      </c>
      <c r="C25" s="8">
        <f t="shared" si="3"/>
        <v>19</v>
      </c>
      <c r="D25" s="8">
        <f t="shared" si="3"/>
        <v>22</v>
      </c>
      <c r="E25" s="8">
        <f t="shared" si="3"/>
        <v>19</v>
      </c>
      <c r="F25" s="68">
        <f t="shared" si="3"/>
        <v>22</v>
      </c>
      <c r="G25" s="68">
        <f t="shared" si="3"/>
        <v>19</v>
      </c>
      <c r="H25" s="8">
        <f>H17+H18+H21+H22-H24</f>
        <v>22</v>
      </c>
      <c r="I25" s="8">
        <f>I17+I18+I21+I22-I24</f>
        <v>19</v>
      </c>
      <c r="J25" s="8">
        <f t="shared" ref="J25:K25" si="4">J17+J18+J21+J22-J24</f>
        <v>22</v>
      </c>
      <c r="K25" s="8">
        <f t="shared" si="4"/>
        <v>19</v>
      </c>
      <c r="L25" s="8">
        <f t="shared" ref="L25:Q25" si="5">L17+L18+L21+L22-L24</f>
        <v>22</v>
      </c>
      <c r="M25" s="8">
        <f t="shared" si="5"/>
        <v>19</v>
      </c>
      <c r="N25" s="8">
        <f t="shared" si="5"/>
        <v>22</v>
      </c>
      <c r="O25" s="8">
        <f t="shared" si="5"/>
        <v>19</v>
      </c>
      <c r="P25" s="8">
        <f t="shared" si="5"/>
        <v>22</v>
      </c>
      <c r="Q25" s="8">
        <f t="shared" si="5"/>
        <v>19</v>
      </c>
      <c r="R25" s="8">
        <f>R17+R18+R21+R22-R24</f>
        <v>22</v>
      </c>
      <c r="S25" s="8">
        <f>S17+S18+S21+S22-S24</f>
        <v>19</v>
      </c>
    </row>
    <row r="26" spans="1:19">
      <c r="A26" s="7" t="s">
        <v>51</v>
      </c>
      <c r="B26" s="9" t="s">
        <v>16</v>
      </c>
      <c r="C26" s="9" t="s">
        <v>16</v>
      </c>
      <c r="D26" s="9" t="s">
        <v>16</v>
      </c>
      <c r="E26" s="9" t="s">
        <v>16</v>
      </c>
      <c r="F26" s="69" t="s">
        <v>16</v>
      </c>
      <c r="G26" s="69" t="s">
        <v>16</v>
      </c>
      <c r="H26" s="69" t="s">
        <v>16</v>
      </c>
      <c r="I26" s="69" t="s">
        <v>16</v>
      </c>
      <c r="J26" s="9" t="s">
        <v>16</v>
      </c>
      <c r="K26" s="9" t="s">
        <v>16</v>
      </c>
      <c r="L26" s="9" t="s">
        <v>16</v>
      </c>
      <c r="M26" s="9" t="s">
        <v>16</v>
      </c>
      <c r="N26" s="9" t="s">
        <v>16</v>
      </c>
      <c r="O26" s="9" t="s">
        <v>16</v>
      </c>
      <c r="P26" s="9" t="s">
        <v>16</v>
      </c>
      <c r="Q26" s="9" t="s">
        <v>16</v>
      </c>
      <c r="R26" s="9" t="s">
        <v>16</v>
      </c>
      <c r="S26" s="9" t="s">
        <v>16</v>
      </c>
    </row>
    <row r="27" spans="1:19">
      <c r="A27" s="4" t="s">
        <v>52</v>
      </c>
      <c r="B27" s="13"/>
      <c r="C27" s="13"/>
      <c r="D27" s="13"/>
      <c r="E27" s="13"/>
      <c r="F27" s="72"/>
      <c r="G27" s="72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</row>
    <row r="28" spans="1:19">
      <c r="A28" s="7" t="s">
        <v>111</v>
      </c>
      <c r="B28" s="12">
        <v>192</v>
      </c>
      <c r="C28" s="12">
        <v>192</v>
      </c>
      <c r="D28" s="12">
        <v>192</v>
      </c>
      <c r="E28" s="12">
        <v>192</v>
      </c>
      <c r="F28" s="71">
        <v>192</v>
      </c>
      <c r="G28" s="71">
        <v>192</v>
      </c>
      <c r="H28" s="12">
        <v>192</v>
      </c>
      <c r="I28" s="12">
        <v>192</v>
      </c>
      <c r="J28" s="12">
        <v>192</v>
      </c>
      <c r="K28" s="12">
        <v>192</v>
      </c>
      <c r="L28" s="12">
        <v>192</v>
      </c>
      <c r="M28" s="12">
        <v>192</v>
      </c>
      <c r="N28" s="8">
        <v>192</v>
      </c>
      <c r="O28" s="8">
        <v>192</v>
      </c>
      <c r="P28" s="12">
        <v>192</v>
      </c>
      <c r="Q28" s="12">
        <v>192</v>
      </c>
      <c r="R28" s="12">
        <v>192</v>
      </c>
      <c r="S28" s="12">
        <v>192</v>
      </c>
    </row>
    <row r="29" spans="1:19">
      <c r="A29" s="15" t="s">
        <v>54</v>
      </c>
      <c r="B29" s="16">
        <v>4</v>
      </c>
      <c r="C29" s="16">
        <v>4</v>
      </c>
      <c r="D29" s="16">
        <v>4</v>
      </c>
      <c r="E29" s="16">
        <v>4</v>
      </c>
      <c r="F29" s="73">
        <v>4</v>
      </c>
      <c r="G29" s="73">
        <v>4</v>
      </c>
      <c r="H29" s="82">
        <v>4</v>
      </c>
      <c r="I29" s="82">
        <v>4</v>
      </c>
      <c r="J29" s="82">
        <v>2</v>
      </c>
      <c r="K29" s="82">
        <v>2</v>
      </c>
      <c r="L29" s="82">
        <v>4</v>
      </c>
      <c r="M29" s="82">
        <v>4</v>
      </c>
      <c r="N29" s="82">
        <v>2</v>
      </c>
      <c r="O29" s="82">
        <v>2</v>
      </c>
      <c r="P29" s="82">
        <v>4</v>
      </c>
      <c r="Q29" s="82">
        <v>4</v>
      </c>
      <c r="R29" s="83">
        <v>4</v>
      </c>
      <c r="S29" s="83">
        <v>4</v>
      </c>
    </row>
    <row r="30" spans="1:19" ht="41.4">
      <c r="A30" s="7" t="s">
        <v>56</v>
      </c>
      <c r="B30" s="12">
        <f t="shared" ref="B30:G30" si="6">B31+10*LOG10(B28/B13)-B32</f>
        <v>12.771212547196624</v>
      </c>
      <c r="C30" s="12">
        <f t="shared" si="6"/>
        <v>12.771212547196624</v>
      </c>
      <c r="D30" s="12">
        <f t="shared" si="6"/>
        <v>9.8212125471966232</v>
      </c>
      <c r="E30" s="12">
        <f t="shared" si="6"/>
        <v>9.8212125471966232</v>
      </c>
      <c r="F30" s="71">
        <f t="shared" si="6"/>
        <v>12.771212547196624</v>
      </c>
      <c r="G30" s="71">
        <f t="shared" si="6"/>
        <v>12.771212547196624</v>
      </c>
      <c r="H30" s="12">
        <f>H31+10*LOG10(H28/H13)-H32</f>
        <v>12.771212547196624</v>
      </c>
      <c r="I30" s="12">
        <f>I31+10*LOG10(I28/I13)-I32</f>
        <v>12.771212547196624</v>
      </c>
      <c r="J30" s="12">
        <f t="shared" ref="J30:K30" si="7">J31+10*LOG10(J28/J13)-J32</f>
        <v>12.771212547196624</v>
      </c>
      <c r="K30" s="12">
        <f t="shared" si="7"/>
        <v>12.771212547196624</v>
      </c>
      <c r="L30" s="12">
        <f t="shared" ref="L30:Q30" si="8">L31+10*LOG10(L28/L13)-L32</f>
        <v>12.771212547196624</v>
      </c>
      <c r="M30" s="12">
        <f t="shared" si="8"/>
        <v>12.771212547196624</v>
      </c>
      <c r="N30" s="8">
        <f t="shared" si="8"/>
        <v>12.771212547196624</v>
      </c>
      <c r="O30" s="8">
        <f t="shared" si="8"/>
        <v>12.771212547196624</v>
      </c>
      <c r="P30" s="12">
        <f t="shared" si="8"/>
        <v>12.771212547196624</v>
      </c>
      <c r="Q30" s="12">
        <f t="shared" si="8"/>
        <v>12.771212547196624</v>
      </c>
      <c r="R30" s="12">
        <f>R31+10*LOG10(R28/R13)-R32</f>
        <v>12.771212547196624</v>
      </c>
      <c r="S30" s="12">
        <f>S31+10*LOG10(S28/S13)-S32</f>
        <v>12.771212547196624</v>
      </c>
    </row>
    <row r="31" spans="1:19">
      <c r="A31" s="7" t="s">
        <v>57</v>
      </c>
      <c r="B31" s="8">
        <v>8</v>
      </c>
      <c r="C31" s="8">
        <v>8</v>
      </c>
      <c r="D31" s="8">
        <v>8</v>
      </c>
      <c r="E31" s="8">
        <v>8</v>
      </c>
      <c r="F31" s="68">
        <v>8</v>
      </c>
      <c r="G31" s="68">
        <v>8</v>
      </c>
      <c r="H31" s="8">
        <v>8</v>
      </c>
      <c r="I31" s="8">
        <v>8</v>
      </c>
      <c r="J31" s="8">
        <v>8</v>
      </c>
      <c r="K31" s="8">
        <v>8</v>
      </c>
      <c r="L31" s="8">
        <v>8</v>
      </c>
      <c r="M31" s="8">
        <v>8</v>
      </c>
      <c r="N31" s="8">
        <v>8</v>
      </c>
      <c r="O31" s="8">
        <v>8</v>
      </c>
      <c r="P31" s="8">
        <v>8</v>
      </c>
      <c r="Q31" s="8">
        <v>8</v>
      </c>
      <c r="R31" s="8">
        <v>8</v>
      </c>
      <c r="S31" s="8">
        <v>8</v>
      </c>
    </row>
    <row r="32" spans="1:19" ht="41.4">
      <c r="A32" s="15" t="s">
        <v>58</v>
      </c>
      <c r="B32" s="16">
        <v>0</v>
      </c>
      <c r="C32" s="16">
        <v>0</v>
      </c>
      <c r="D32" s="16">
        <v>2.95</v>
      </c>
      <c r="E32" s="16">
        <v>2.95</v>
      </c>
      <c r="F32" s="73">
        <v>0</v>
      </c>
      <c r="G32" s="73">
        <v>0</v>
      </c>
      <c r="H32" s="82">
        <v>0</v>
      </c>
      <c r="I32" s="82">
        <v>0</v>
      </c>
      <c r="J32" s="82">
        <v>0</v>
      </c>
      <c r="K32" s="82">
        <v>0</v>
      </c>
      <c r="L32" s="82">
        <v>0</v>
      </c>
      <c r="M32" s="82">
        <v>0</v>
      </c>
      <c r="N32" s="82">
        <v>0</v>
      </c>
      <c r="O32" s="82">
        <v>0</v>
      </c>
      <c r="P32" s="82">
        <v>0</v>
      </c>
      <c r="Q32" s="82">
        <v>0</v>
      </c>
      <c r="R32" s="82">
        <v>0</v>
      </c>
      <c r="S32" s="82">
        <v>0</v>
      </c>
    </row>
    <row r="33" spans="1:19" ht="27.6">
      <c r="A33" s="17" t="s">
        <v>105</v>
      </c>
      <c r="B33" s="18">
        <v>8</v>
      </c>
      <c r="C33" s="18">
        <v>8</v>
      </c>
      <c r="D33" s="18">
        <v>12.04</v>
      </c>
      <c r="E33" s="18">
        <v>12.04</v>
      </c>
      <c r="F33" s="74">
        <v>8</v>
      </c>
      <c r="G33" s="74">
        <v>8</v>
      </c>
      <c r="H33" s="16">
        <v>8</v>
      </c>
      <c r="I33" s="16">
        <v>8</v>
      </c>
      <c r="J33" s="16">
        <f>10*LOG10(J13/J29)</f>
        <v>15.051499783199061</v>
      </c>
      <c r="K33" s="16">
        <f>10*LOG10(K13/K29)</f>
        <v>15.051499783199061</v>
      </c>
      <c r="L33" s="16">
        <v>8</v>
      </c>
      <c r="M33" s="16">
        <v>8</v>
      </c>
      <c r="N33" s="16">
        <v>15.05</v>
      </c>
      <c r="O33" s="16">
        <v>15.05</v>
      </c>
      <c r="P33" s="16">
        <v>8</v>
      </c>
      <c r="Q33" s="16">
        <v>8</v>
      </c>
      <c r="R33" s="52">
        <v>12</v>
      </c>
      <c r="S33" s="52">
        <v>12</v>
      </c>
    </row>
    <row r="34" spans="1:19" ht="27.6">
      <c r="A34" s="7" t="s">
        <v>60</v>
      </c>
      <c r="B34" s="8">
        <v>3</v>
      </c>
      <c r="C34" s="8">
        <v>3</v>
      </c>
      <c r="D34" s="8">
        <v>3</v>
      </c>
      <c r="E34" s="8">
        <v>3</v>
      </c>
      <c r="F34" s="68">
        <v>3</v>
      </c>
      <c r="G34" s="68">
        <v>3</v>
      </c>
      <c r="H34" s="8">
        <v>3</v>
      </c>
      <c r="I34" s="8">
        <v>3</v>
      </c>
      <c r="J34" s="8">
        <v>3</v>
      </c>
      <c r="K34" s="8">
        <v>3</v>
      </c>
      <c r="L34" s="8">
        <v>3</v>
      </c>
      <c r="M34" s="8">
        <v>3</v>
      </c>
      <c r="N34" s="8">
        <v>3</v>
      </c>
      <c r="O34" s="8">
        <v>3</v>
      </c>
      <c r="P34" s="8">
        <v>3</v>
      </c>
      <c r="Q34" s="8">
        <v>3</v>
      </c>
      <c r="R34" s="8">
        <v>3</v>
      </c>
      <c r="S34" s="8">
        <v>3</v>
      </c>
    </row>
    <row r="35" spans="1:19">
      <c r="A35" s="7" t="s">
        <v>61</v>
      </c>
      <c r="B35" s="8">
        <v>5</v>
      </c>
      <c r="C35" s="8">
        <v>5</v>
      </c>
      <c r="D35" s="8">
        <v>5</v>
      </c>
      <c r="E35" s="8">
        <v>5</v>
      </c>
      <c r="F35" s="68">
        <v>5</v>
      </c>
      <c r="G35" s="68">
        <v>5</v>
      </c>
      <c r="H35" s="8">
        <v>5</v>
      </c>
      <c r="I35" s="8">
        <v>5</v>
      </c>
      <c r="J35" s="8">
        <v>5</v>
      </c>
      <c r="K35" s="8">
        <v>5</v>
      </c>
      <c r="L35" s="8">
        <v>5</v>
      </c>
      <c r="M35" s="8">
        <v>5</v>
      </c>
      <c r="N35" s="8">
        <v>5</v>
      </c>
      <c r="O35" s="8">
        <v>5</v>
      </c>
      <c r="P35" s="8">
        <v>5</v>
      </c>
      <c r="Q35" s="8">
        <v>5</v>
      </c>
      <c r="R35" s="8">
        <v>5</v>
      </c>
      <c r="S35" s="8">
        <v>5</v>
      </c>
    </row>
    <row r="36" spans="1:19">
      <c r="A36" s="7" t="s">
        <v>62</v>
      </c>
      <c r="B36" s="8">
        <v>-174</v>
      </c>
      <c r="C36" s="8">
        <v>-174</v>
      </c>
      <c r="D36" s="8">
        <v>-174</v>
      </c>
      <c r="E36" s="8">
        <v>-174</v>
      </c>
      <c r="F36" s="68">
        <v>-174</v>
      </c>
      <c r="G36" s="68">
        <v>-174</v>
      </c>
      <c r="H36" s="8">
        <v>-174</v>
      </c>
      <c r="I36" s="8">
        <v>-174</v>
      </c>
      <c r="J36" s="8">
        <v>-174</v>
      </c>
      <c r="K36" s="8">
        <v>-174</v>
      </c>
      <c r="L36" s="8">
        <v>-174</v>
      </c>
      <c r="M36" s="8">
        <v>-174</v>
      </c>
      <c r="N36" s="8">
        <v>-174</v>
      </c>
      <c r="O36" s="8">
        <v>-174</v>
      </c>
      <c r="P36" s="8">
        <v>-174</v>
      </c>
      <c r="Q36" s="8">
        <v>-174</v>
      </c>
      <c r="R36" s="8">
        <v>-174</v>
      </c>
      <c r="S36" s="8">
        <v>-174</v>
      </c>
    </row>
    <row r="37" spans="1:19">
      <c r="A37" s="15" t="s">
        <v>63</v>
      </c>
      <c r="B37" s="16">
        <v>-999</v>
      </c>
      <c r="C37" s="16">
        <v>-999</v>
      </c>
      <c r="D37" s="16">
        <v>-999</v>
      </c>
      <c r="E37" s="16">
        <v>-999</v>
      </c>
      <c r="F37" s="73">
        <v>-999</v>
      </c>
      <c r="G37" s="73">
        <v>-999</v>
      </c>
      <c r="H37" s="82">
        <v>-999</v>
      </c>
      <c r="I37" s="82">
        <v>-999</v>
      </c>
      <c r="J37" s="82">
        <v>-161.69999999999999</v>
      </c>
      <c r="K37" s="82">
        <v>-161.69999999999999</v>
      </c>
      <c r="L37" s="82">
        <v>-999</v>
      </c>
      <c r="M37" s="82">
        <v>-999</v>
      </c>
      <c r="N37" s="82">
        <v>-161.69999999999999</v>
      </c>
      <c r="O37" s="82">
        <v>-161.69999999999999</v>
      </c>
      <c r="P37" s="82">
        <v>-999</v>
      </c>
      <c r="Q37" s="82">
        <v>-999</v>
      </c>
      <c r="R37" s="82">
        <v>-161.69999999999999</v>
      </c>
      <c r="S37" s="82">
        <v>-161.69999999999999</v>
      </c>
    </row>
    <row r="38" spans="1:19">
      <c r="A38" s="14" t="s">
        <v>65</v>
      </c>
      <c r="B38" s="12" t="s">
        <v>16</v>
      </c>
      <c r="C38" s="12" t="s">
        <v>16</v>
      </c>
      <c r="D38" s="12" t="s">
        <v>16</v>
      </c>
      <c r="E38" s="12" t="s">
        <v>16</v>
      </c>
      <c r="F38" s="71" t="s">
        <v>16</v>
      </c>
      <c r="G38" s="71" t="s">
        <v>16</v>
      </c>
      <c r="H38" s="12" t="s">
        <v>16</v>
      </c>
      <c r="I38" s="12" t="s">
        <v>16</v>
      </c>
      <c r="J38" s="12" t="s">
        <v>16</v>
      </c>
      <c r="K38" s="12" t="s">
        <v>16</v>
      </c>
      <c r="L38" s="12" t="s">
        <v>16</v>
      </c>
      <c r="M38" s="12" t="s">
        <v>16</v>
      </c>
      <c r="N38" s="8" t="s">
        <v>16</v>
      </c>
      <c r="O38" s="8" t="s">
        <v>16</v>
      </c>
      <c r="P38" s="12" t="s">
        <v>16</v>
      </c>
      <c r="Q38" s="12" t="s">
        <v>16</v>
      </c>
      <c r="R38" s="12" t="s">
        <v>16</v>
      </c>
      <c r="S38" s="12" t="s">
        <v>16</v>
      </c>
    </row>
    <row r="39" spans="1:19" ht="27.6">
      <c r="A39" s="7" t="s">
        <v>66</v>
      </c>
      <c r="B39" s="12">
        <f t="shared" ref="B39:G39" si="9">10*LOG10(10^((B35+B36)/10)+10^(B37/10))</f>
        <v>-169.00000000000003</v>
      </c>
      <c r="C39" s="12">
        <f t="shared" si="9"/>
        <v>-169.00000000000003</v>
      </c>
      <c r="D39" s="12">
        <f t="shared" si="9"/>
        <v>-169.00000000000003</v>
      </c>
      <c r="E39" s="12">
        <f t="shared" si="9"/>
        <v>-169.00000000000003</v>
      </c>
      <c r="F39" s="71">
        <f t="shared" si="9"/>
        <v>-169.00000000000003</v>
      </c>
      <c r="G39" s="71">
        <f t="shared" si="9"/>
        <v>-169.00000000000003</v>
      </c>
      <c r="H39" s="12">
        <f>10*LOG10(10^((H35+H36)/10)+10^(H37/10))</f>
        <v>-169.00000000000003</v>
      </c>
      <c r="I39" s="12">
        <f>10*LOG10(10^((I35+I36)/10)+10^(I37/10))</f>
        <v>-169.00000000000003</v>
      </c>
      <c r="J39" s="12">
        <f t="shared" ref="J39:K39" si="10">10*LOG10(10^((J35+J36)/10)+10^(J37/10))</f>
        <v>-160.9583889004532</v>
      </c>
      <c r="K39" s="12">
        <f t="shared" si="10"/>
        <v>-160.9583889004532</v>
      </c>
      <c r="L39" s="12">
        <f t="shared" ref="L39:Q39" si="11">10*LOG10(10^((L35+L36)/10)+10^(L37/10))</f>
        <v>-169.00000000000003</v>
      </c>
      <c r="M39" s="12">
        <f t="shared" si="11"/>
        <v>-169.00000000000003</v>
      </c>
      <c r="N39" s="8">
        <f t="shared" si="11"/>
        <v>-160.9583889004532</v>
      </c>
      <c r="O39" s="8">
        <f t="shared" si="11"/>
        <v>-160.9583889004532</v>
      </c>
      <c r="P39" s="12">
        <f t="shared" si="11"/>
        <v>-169.00000000000003</v>
      </c>
      <c r="Q39" s="12">
        <f t="shared" si="11"/>
        <v>-169.00000000000003</v>
      </c>
      <c r="R39" s="12">
        <f>10*LOG10(10^((R35+R36)/10)+10^(R37/10))</f>
        <v>-160.9583889004532</v>
      </c>
      <c r="S39" s="12">
        <f>10*LOG10(10^((S35+S36)/10)+10^(S37/10))</f>
        <v>-160.9583889004532</v>
      </c>
    </row>
    <row r="40" spans="1:19" ht="27.6">
      <c r="A40" s="7" t="s">
        <v>107</v>
      </c>
      <c r="B40" s="9" t="s">
        <v>16</v>
      </c>
      <c r="C40" s="9" t="s">
        <v>16</v>
      </c>
      <c r="D40" s="9" t="s">
        <v>16</v>
      </c>
      <c r="E40" s="9" t="s">
        <v>16</v>
      </c>
      <c r="F40" s="69" t="s">
        <v>16</v>
      </c>
      <c r="G40" s="69" t="s">
        <v>16</v>
      </c>
      <c r="H40" s="69" t="s">
        <v>16</v>
      </c>
      <c r="I40" s="69" t="s">
        <v>16</v>
      </c>
      <c r="J40" s="9" t="s">
        <v>16</v>
      </c>
      <c r="K40" s="9" t="s">
        <v>16</v>
      </c>
      <c r="L40" s="9" t="s">
        <v>16</v>
      </c>
      <c r="M40" s="9" t="s">
        <v>16</v>
      </c>
      <c r="N40" s="9" t="s">
        <v>16</v>
      </c>
      <c r="O40" s="9" t="s">
        <v>16</v>
      </c>
      <c r="P40" s="9" t="s">
        <v>16</v>
      </c>
      <c r="Q40" s="9" t="s">
        <v>16</v>
      </c>
      <c r="R40" s="9" t="s">
        <v>16</v>
      </c>
      <c r="S40" s="9" t="s">
        <v>16</v>
      </c>
    </row>
    <row r="41" spans="1:19">
      <c r="A41" s="20" t="s">
        <v>68</v>
      </c>
      <c r="B41" s="12">
        <f t="shared" ref="B41:G41" si="12">1*12*30*1000</f>
        <v>360000</v>
      </c>
      <c r="C41" s="12">
        <f t="shared" si="12"/>
        <v>360000</v>
      </c>
      <c r="D41" s="12">
        <f t="shared" si="12"/>
        <v>360000</v>
      </c>
      <c r="E41" s="12">
        <f t="shared" si="12"/>
        <v>360000</v>
      </c>
      <c r="F41" s="71">
        <f t="shared" si="12"/>
        <v>360000</v>
      </c>
      <c r="G41" s="71">
        <f t="shared" si="12"/>
        <v>360000</v>
      </c>
      <c r="H41" s="12">
        <f>1*12*30*1000</f>
        <v>360000</v>
      </c>
      <c r="I41" s="12">
        <f>1*12*30*1000</f>
        <v>360000</v>
      </c>
      <c r="J41" s="12">
        <f t="shared" ref="J41:K41" si="13">1*12*30*1000</f>
        <v>360000</v>
      </c>
      <c r="K41" s="12">
        <f t="shared" si="13"/>
        <v>360000</v>
      </c>
      <c r="L41" s="12">
        <f t="shared" ref="L41:Q41" si="14">1*12*30*1000</f>
        <v>360000</v>
      </c>
      <c r="M41" s="12">
        <f t="shared" si="14"/>
        <v>360000</v>
      </c>
      <c r="N41" s="8">
        <f t="shared" si="14"/>
        <v>360000</v>
      </c>
      <c r="O41" s="8">
        <f t="shared" si="14"/>
        <v>360000</v>
      </c>
      <c r="P41" s="12">
        <f t="shared" si="14"/>
        <v>360000</v>
      </c>
      <c r="Q41" s="12">
        <f t="shared" si="14"/>
        <v>360000</v>
      </c>
      <c r="R41" s="12">
        <f>1*12*30*1000</f>
        <v>360000</v>
      </c>
      <c r="S41" s="12">
        <f>1*12*30*1000</f>
        <v>360000</v>
      </c>
    </row>
    <row r="42" spans="1:19">
      <c r="A42" s="20" t="s">
        <v>70</v>
      </c>
      <c r="B42" s="12" t="s">
        <v>16</v>
      </c>
      <c r="C42" s="12" t="s">
        <v>16</v>
      </c>
      <c r="D42" s="12" t="s">
        <v>16</v>
      </c>
      <c r="E42" s="12" t="s">
        <v>16</v>
      </c>
      <c r="F42" s="71" t="s">
        <v>16</v>
      </c>
      <c r="G42" s="71" t="s">
        <v>16</v>
      </c>
      <c r="H42" s="12" t="s">
        <v>16</v>
      </c>
      <c r="I42" s="12" t="s">
        <v>16</v>
      </c>
      <c r="J42" s="12" t="s">
        <v>16</v>
      </c>
      <c r="K42" s="12" t="s">
        <v>16</v>
      </c>
      <c r="L42" s="12" t="s">
        <v>16</v>
      </c>
      <c r="M42" s="12" t="s">
        <v>16</v>
      </c>
      <c r="N42" s="8" t="s">
        <v>16</v>
      </c>
      <c r="O42" s="8" t="s">
        <v>16</v>
      </c>
      <c r="P42" s="12" t="s">
        <v>16</v>
      </c>
      <c r="Q42" s="12" t="s">
        <v>16</v>
      </c>
      <c r="R42" s="12" t="s">
        <v>16</v>
      </c>
      <c r="S42" s="12" t="s">
        <v>16</v>
      </c>
    </row>
    <row r="43" spans="1:19">
      <c r="A43" s="7" t="s">
        <v>71</v>
      </c>
      <c r="B43" s="12">
        <f t="shared" ref="B43:G43" si="15">B39+10*LOG10(B41)</f>
        <v>-113.43697499232715</v>
      </c>
      <c r="C43" s="12">
        <f t="shared" si="15"/>
        <v>-113.43697499232715</v>
      </c>
      <c r="D43" s="12">
        <f t="shared" si="15"/>
        <v>-113.43697499232715</v>
      </c>
      <c r="E43" s="12">
        <f t="shared" si="15"/>
        <v>-113.43697499232715</v>
      </c>
      <c r="F43" s="71">
        <f t="shared" si="15"/>
        <v>-113.43697499232715</v>
      </c>
      <c r="G43" s="71">
        <f t="shared" si="15"/>
        <v>-113.43697499232715</v>
      </c>
      <c r="H43" s="12">
        <f>H39+10*LOG10(H41)</f>
        <v>-113.43697499232715</v>
      </c>
      <c r="I43" s="12">
        <f>I39+10*LOG10(I41)</f>
        <v>-113.43697499232715</v>
      </c>
      <c r="J43" s="12">
        <f t="shared" ref="J43:K43" si="16">J39+10*LOG10(J41)</f>
        <v>-105.39536389278032</v>
      </c>
      <c r="K43" s="12">
        <f t="shared" si="16"/>
        <v>-105.39536389278032</v>
      </c>
      <c r="L43" s="12">
        <f t="shared" ref="L43:Q43" si="17">L39+10*LOG10(L41)</f>
        <v>-113.43697499232715</v>
      </c>
      <c r="M43" s="12">
        <f t="shared" si="17"/>
        <v>-113.43697499232715</v>
      </c>
      <c r="N43" s="8">
        <f t="shared" si="17"/>
        <v>-105.39536389278032</v>
      </c>
      <c r="O43" s="8">
        <f t="shared" si="17"/>
        <v>-105.39536389278032</v>
      </c>
      <c r="P43" s="12">
        <f t="shared" si="17"/>
        <v>-113.43697499232715</v>
      </c>
      <c r="Q43" s="12">
        <f t="shared" si="17"/>
        <v>-113.43697499232715</v>
      </c>
      <c r="R43" s="12">
        <f>R39+10*LOG10(R41)</f>
        <v>-105.39536389278032</v>
      </c>
      <c r="S43" s="12">
        <f>S39+10*LOG10(S41)</f>
        <v>-105.39536389278032</v>
      </c>
    </row>
    <row r="44" spans="1:19">
      <c r="A44" s="7" t="s">
        <v>72</v>
      </c>
      <c r="B44" s="9" t="s">
        <v>16</v>
      </c>
      <c r="C44" s="9" t="s">
        <v>16</v>
      </c>
      <c r="D44" s="9" t="s">
        <v>16</v>
      </c>
      <c r="E44" s="9" t="s">
        <v>16</v>
      </c>
      <c r="F44" s="69" t="s">
        <v>16</v>
      </c>
      <c r="G44" s="69" t="s">
        <v>16</v>
      </c>
      <c r="H44" s="69" t="s">
        <v>16</v>
      </c>
      <c r="I44" s="69" t="s">
        <v>16</v>
      </c>
      <c r="J44" s="9" t="s">
        <v>16</v>
      </c>
      <c r="K44" s="9" t="s">
        <v>16</v>
      </c>
      <c r="L44" s="9" t="s">
        <v>16</v>
      </c>
      <c r="M44" s="9" t="s">
        <v>16</v>
      </c>
      <c r="N44" s="9" t="s">
        <v>16</v>
      </c>
      <c r="O44" s="9" t="s">
        <v>16</v>
      </c>
      <c r="P44" s="9" t="s">
        <v>16</v>
      </c>
      <c r="Q44" s="9" t="s">
        <v>16</v>
      </c>
      <c r="R44" s="9" t="s">
        <v>16</v>
      </c>
      <c r="S44" s="9" t="s">
        <v>16</v>
      </c>
    </row>
    <row r="45" spans="1:19">
      <c r="A45" s="17" t="s">
        <v>73</v>
      </c>
      <c r="B45" s="18">
        <v>-7.4</v>
      </c>
      <c r="C45" s="18">
        <v>-7</v>
      </c>
      <c r="D45" s="18">
        <v>-10.34</v>
      </c>
      <c r="E45" s="18">
        <v>-10.34</v>
      </c>
      <c r="F45" s="75">
        <v>-3.83</v>
      </c>
      <c r="G45" s="75">
        <v>-3.69</v>
      </c>
      <c r="H45" s="16">
        <v>-9.1</v>
      </c>
      <c r="I45" s="16">
        <v>-9.11</v>
      </c>
      <c r="J45" s="16">
        <v>-6</v>
      </c>
      <c r="K45" s="16">
        <v>-6</v>
      </c>
      <c r="L45" s="16">
        <v>-10.38</v>
      </c>
      <c r="M45" s="16">
        <v>-10.38</v>
      </c>
      <c r="N45" s="16">
        <v>-1.5</v>
      </c>
      <c r="O45" s="16">
        <v>-1.5</v>
      </c>
      <c r="P45" s="16">
        <v>-9.94</v>
      </c>
      <c r="Q45" s="16">
        <v>-9.94</v>
      </c>
      <c r="R45" s="16">
        <v>-9.1</v>
      </c>
      <c r="S45" s="16">
        <v>-9.1</v>
      </c>
    </row>
    <row r="46" spans="1:19">
      <c r="A46" s="20" t="s">
        <v>75</v>
      </c>
      <c r="B46" s="12" t="s">
        <v>16</v>
      </c>
      <c r="C46" s="12" t="s">
        <v>16</v>
      </c>
      <c r="D46" s="12" t="s">
        <v>16</v>
      </c>
      <c r="E46" s="12" t="s">
        <v>16</v>
      </c>
      <c r="F46" s="71" t="s">
        <v>16</v>
      </c>
      <c r="G46" s="71" t="s">
        <v>16</v>
      </c>
      <c r="H46" s="12" t="s">
        <v>16</v>
      </c>
      <c r="I46" s="12" t="s">
        <v>16</v>
      </c>
      <c r="J46" s="12" t="s">
        <v>16</v>
      </c>
      <c r="K46" s="12" t="s">
        <v>16</v>
      </c>
      <c r="L46" s="12" t="s">
        <v>16</v>
      </c>
      <c r="M46" s="12" t="s">
        <v>16</v>
      </c>
      <c r="N46" s="8" t="s">
        <v>16</v>
      </c>
      <c r="O46" s="8" t="s">
        <v>16</v>
      </c>
      <c r="P46" s="12" t="s">
        <v>16</v>
      </c>
      <c r="Q46" s="12" t="s">
        <v>16</v>
      </c>
      <c r="R46" s="12" t="s">
        <v>16</v>
      </c>
      <c r="S46" s="12" t="s">
        <v>16</v>
      </c>
    </row>
    <row r="47" spans="1:19">
      <c r="A47" s="7" t="s">
        <v>76</v>
      </c>
      <c r="B47" s="8">
        <v>2</v>
      </c>
      <c r="C47" s="8">
        <v>2</v>
      </c>
      <c r="D47" s="8">
        <v>2</v>
      </c>
      <c r="E47" s="8">
        <v>2</v>
      </c>
      <c r="F47" s="68">
        <v>2</v>
      </c>
      <c r="G47" s="68">
        <v>2</v>
      </c>
      <c r="H47" s="8">
        <v>2</v>
      </c>
      <c r="I47" s="8">
        <v>2</v>
      </c>
      <c r="J47" s="8">
        <v>2</v>
      </c>
      <c r="K47" s="8">
        <v>2</v>
      </c>
      <c r="L47" s="8">
        <v>2</v>
      </c>
      <c r="M47" s="8">
        <v>2</v>
      </c>
      <c r="N47" s="8">
        <v>2</v>
      </c>
      <c r="O47" s="8">
        <v>2</v>
      </c>
      <c r="P47" s="8">
        <v>2</v>
      </c>
      <c r="Q47" s="8">
        <v>2</v>
      </c>
      <c r="R47" s="8">
        <v>2</v>
      </c>
      <c r="S47" s="8">
        <v>2</v>
      </c>
    </row>
    <row r="48" spans="1:19" ht="27.6">
      <c r="A48" s="7" t="s">
        <v>77</v>
      </c>
      <c r="B48" s="8">
        <v>0</v>
      </c>
      <c r="C48" s="8">
        <v>0</v>
      </c>
      <c r="D48" s="8">
        <v>0</v>
      </c>
      <c r="E48" s="8">
        <v>0</v>
      </c>
      <c r="F48" s="68">
        <v>0</v>
      </c>
      <c r="G48" s="68">
        <v>0</v>
      </c>
      <c r="H48" s="8">
        <v>0</v>
      </c>
      <c r="I48" s="8">
        <v>0</v>
      </c>
      <c r="J48" s="8">
        <v>0</v>
      </c>
      <c r="K48" s="8">
        <v>0</v>
      </c>
      <c r="L48" s="8">
        <v>0</v>
      </c>
      <c r="M48" s="8">
        <v>0</v>
      </c>
      <c r="N48" s="8">
        <v>0</v>
      </c>
      <c r="O48" s="8">
        <v>0</v>
      </c>
      <c r="P48" s="8">
        <v>0</v>
      </c>
      <c r="Q48" s="8">
        <v>0</v>
      </c>
      <c r="R48" s="8">
        <v>0</v>
      </c>
      <c r="S48" s="8">
        <v>0</v>
      </c>
    </row>
    <row r="49" spans="1:19" ht="33.75" customHeight="1">
      <c r="A49" s="7" t="s">
        <v>79</v>
      </c>
      <c r="B49" s="9" t="s">
        <v>16</v>
      </c>
      <c r="C49" s="9" t="s">
        <v>16</v>
      </c>
      <c r="D49" s="9" t="s">
        <v>16</v>
      </c>
      <c r="E49" s="9" t="s">
        <v>16</v>
      </c>
      <c r="F49" s="69" t="s">
        <v>16</v>
      </c>
      <c r="G49" s="69" t="s">
        <v>16</v>
      </c>
      <c r="H49" s="69" t="s">
        <v>16</v>
      </c>
      <c r="I49" s="69" t="s">
        <v>16</v>
      </c>
      <c r="J49" s="9" t="s">
        <v>16</v>
      </c>
      <c r="K49" s="9" t="s">
        <v>16</v>
      </c>
      <c r="L49" s="9" t="s">
        <v>16</v>
      </c>
      <c r="M49" s="9" t="s">
        <v>16</v>
      </c>
      <c r="N49" s="9" t="s">
        <v>16</v>
      </c>
      <c r="O49" s="9" t="s">
        <v>16</v>
      </c>
      <c r="P49" s="9" t="s">
        <v>16</v>
      </c>
      <c r="Q49" s="9" t="s">
        <v>16</v>
      </c>
      <c r="R49" s="9" t="s">
        <v>16</v>
      </c>
      <c r="S49" s="9" t="s">
        <v>16</v>
      </c>
    </row>
    <row r="50" spans="1:19" ht="27.6">
      <c r="A50" s="7" t="s">
        <v>80</v>
      </c>
      <c r="B50" s="12">
        <f t="shared" ref="B50:G50" si="18">B43+B45+B47-B48</f>
        <v>-118.83697499232716</v>
      </c>
      <c r="C50" s="12">
        <f t="shared" si="18"/>
        <v>-118.43697499232715</v>
      </c>
      <c r="D50" s="12">
        <f t="shared" si="18"/>
        <v>-121.77697499232715</v>
      </c>
      <c r="E50" s="12">
        <f t="shared" si="18"/>
        <v>-121.77697499232715</v>
      </c>
      <c r="F50" s="71">
        <f t="shared" si="18"/>
        <v>-115.26697499232715</v>
      </c>
      <c r="G50" s="71">
        <f t="shared" si="18"/>
        <v>-115.12697499232715</v>
      </c>
      <c r="H50" s="12">
        <f>H43+H45+H47-H48</f>
        <v>-120.53697499232715</v>
      </c>
      <c r="I50" s="12">
        <f>I43+I45+I47-I48</f>
        <v>-120.54697499232715</v>
      </c>
      <c r="J50" s="12">
        <f t="shared" ref="J50:K50" si="19">J43+J45+J47-J48</f>
        <v>-109.39536389278032</v>
      </c>
      <c r="K50" s="12">
        <f t="shared" si="19"/>
        <v>-109.39536389278032</v>
      </c>
      <c r="L50" s="12">
        <f t="shared" ref="L50:Q50" si="20">L43+L45+L47-L48</f>
        <v>-121.81697499232715</v>
      </c>
      <c r="M50" s="12">
        <f t="shared" si="20"/>
        <v>-121.81697499232715</v>
      </c>
      <c r="N50" s="8">
        <f t="shared" si="20"/>
        <v>-104.89536389278032</v>
      </c>
      <c r="O50" s="8">
        <f t="shared" si="20"/>
        <v>-104.89536389278032</v>
      </c>
      <c r="P50" s="12">
        <f t="shared" si="20"/>
        <v>-121.37697499232715</v>
      </c>
      <c r="Q50" s="12">
        <f t="shared" si="20"/>
        <v>-121.37697499232715</v>
      </c>
      <c r="R50" s="12">
        <f>R43+R45+R47-R48</f>
        <v>-112.49536389278032</v>
      </c>
      <c r="S50" s="12">
        <f>S43+S45+S47-S48</f>
        <v>-112.49536389278032</v>
      </c>
    </row>
    <row r="51" spans="1:19" ht="27.6">
      <c r="A51" s="7" t="s">
        <v>82</v>
      </c>
      <c r="B51" s="12" t="s">
        <v>16</v>
      </c>
      <c r="C51" s="12" t="s">
        <v>16</v>
      </c>
      <c r="D51" s="12" t="s">
        <v>16</v>
      </c>
      <c r="E51" s="12" t="s">
        <v>16</v>
      </c>
      <c r="F51" s="71" t="s">
        <v>16</v>
      </c>
      <c r="G51" s="71" t="s">
        <v>16</v>
      </c>
      <c r="H51" s="12" t="s">
        <v>16</v>
      </c>
      <c r="I51" s="12" t="s">
        <v>16</v>
      </c>
      <c r="J51" s="12" t="s">
        <v>16</v>
      </c>
      <c r="K51" s="12" t="s">
        <v>16</v>
      </c>
      <c r="L51" s="12" t="s">
        <v>16</v>
      </c>
      <c r="M51" s="12" t="s">
        <v>16</v>
      </c>
      <c r="N51" s="8" t="s">
        <v>16</v>
      </c>
      <c r="O51" s="8" t="s">
        <v>16</v>
      </c>
      <c r="P51" s="12" t="s">
        <v>16</v>
      </c>
      <c r="Q51" s="12" t="s">
        <v>16</v>
      </c>
      <c r="R51" s="12" t="s">
        <v>16</v>
      </c>
      <c r="S51" s="12" t="s">
        <v>16</v>
      </c>
    </row>
    <row r="52" spans="1:19" ht="27.6">
      <c r="A52" s="21" t="s">
        <v>83</v>
      </c>
      <c r="B52" s="22">
        <f t="shared" ref="B52:G52" si="21">B25+B30+B33-B34-B50</f>
        <v>158.60818753952378</v>
      </c>
      <c r="C52" s="22">
        <f t="shared" si="21"/>
        <v>155.20818753952378</v>
      </c>
      <c r="D52" s="22">
        <f t="shared" si="21"/>
        <v>162.63818753952378</v>
      </c>
      <c r="E52" s="22">
        <f t="shared" si="21"/>
        <v>159.63818753952378</v>
      </c>
      <c r="F52" s="76">
        <f t="shared" si="21"/>
        <v>155.03818753952379</v>
      </c>
      <c r="G52" s="76">
        <f t="shared" si="21"/>
        <v>151.89818753952378</v>
      </c>
      <c r="H52" s="22">
        <f>H25+H30+H33-H34-H50</f>
        <v>160.30818753952377</v>
      </c>
      <c r="I52" s="22">
        <f>I25+I30+I33-I34-I50</f>
        <v>157.31818753952376</v>
      </c>
      <c r="J52" s="22">
        <f t="shared" ref="J52:K52" si="22">J25+J30+J33-J34-J50</f>
        <v>156.21807622317601</v>
      </c>
      <c r="K52" s="22">
        <f t="shared" si="22"/>
        <v>153.21807622317601</v>
      </c>
      <c r="L52" s="22">
        <f t="shared" ref="L52:Q52" si="23">L25+L30+L33-L34-L50</f>
        <v>161.58818753952377</v>
      </c>
      <c r="M52" s="22">
        <f t="shared" si="23"/>
        <v>158.58818753952377</v>
      </c>
      <c r="N52" s="22">
        <f t="shared" si="23"/>
        <v>151.71657643997696</v>
      </c>
      <c r="O52" s="22">
        <f t="shared" si="23"/>
        <v>148.71657643997696</v>
      </c>
      <c r="P52" s="22">
        <f t="shared" si="23"/>
        <v>161.14818753952378</v>
      </c>
      <c r="Q52" s="22">
        <f t="shared" si="23"/>
        <v>158.14818753952378</v>
      </c>
      <c r="R52" s="22">
        <f>R25+R30+R33-R34-R50</f>
        <v>156.26657643997694</v>
      </c>
      <c r="S52" s="22">
        <f>S25+S30+S33-S34-S50</f>
        <v>153.26657643997694</v>
      </c>
    </row>
    <row r="53" spans="1:19" ht="27.6">
      <c r="A53" s="23" t="s">
        <v>85</v>
      </c>
      <c r="B53" s="24" t="s">
        <v>16</v>
      </c>
      <c r="C53" s="24" t="s">
        <v>16</v>
      </c>
      <c r="D53" s="24" t="s">
        <v>16</v>
      </c>
      <c r="E53" s="24" t="s">
        <v>16</v>
      </c>
      <c r="F53" s="77" t="s">
        <v>16</v>
      </c>
      <c r="G53" s="77" t="s">
        <v>16</v>
      </c>
      <c r="H53" s="24" t="s">
        <v>16</v>
      </c>
      <c r="I53" s="24" t="s">
        <v>16</v>
      </c>
      <c r="J53" s="24" t="s">
        <v>16</v>
      </c>
      <c r="K53" s="24" t="s">
        <v>16</v>
      </c>
      <c r="L53" s="24" t="s">
        <v>16</v>
      </c>
      <c r="M53" s="24" t="s">
        <v>16</v>
      </c>
      <c r="N53" s="85" t="s">
        <v>16</v>
      </c>
      <c r="O53" s="85" t="s">
        <v>16</v>
      </c>
      <c r="P53" s="24" t="s">
        <v>16</v>
      </c>
      <c r="Q53" s="24" t="s">
        <v>16</v>
      </c>
      <c r="R53" s="24" t="s">
        <v>16</v>
      </c>
      <c r="S53" s="24" t="s">
        <v>16</v>
      </c>
    </row>
    <row r="54" spans="1:19">
      <c r="A54" s="4" t="s">
        <v>86</v>
      </c>
      <c r="B54" s="13"/>
      <c r="C54" s="13"/>
      <c r="D54" s="13"/>
      <c r="E54" s="13"/>
      <c r="F54" s="72"/>
      <c r="G54" s="72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</row>
    <row r="55" spans="1:19" ht="16.5" customHeight="1">
      <c r="A55" s="15" t="s">
        <v>87</v>
      </c>
      <c r="B55" s="16">
        <v>7</v>
      </c>
      <c r="C55" s="16">
        <v>7</v>
      </c>
      <c r="D55" s="16">
        <v>7</v>
      </c>
      <c r="E55" s="16">
        <v>7</v>
      </c>
      <c r="F55" s="73">
        <v>7</v>
      </c>
      <c r="G55" s="73">
        <v>7</v>
      </c>
      <c r="H55" s="82">
        <v>7</v>
      </c>
      <c r="I55" s="82">
        <v>7</v>
      </c>
      <c r="J55" s="82">
        <v>7</v>
      </c>
      <c r="K55" s="82">
        <v>7</v>
      </c>
      <c r="L55" s="82">
        <v>7</v>
      </c>
      <c r="M55" s="82">
        <v>7</v>
      </c>
      <c r="N55" s="82">
        <v>7</v>
      </c>
      <c r="O55" s="82">
        <v>7</v>
      </c>
      <c r="P55" s="82">
        <v>7</v>
      </c>
      <c r="Q55" s="82">
        <v>7</v>
      </c>
      <c r="R55" s="82">
        <v>7</v>
      </c>
      <c r="S55" s="82">
        <v>7</v>
      </c>
    </row>
    <row r="56" spans="1:19" ht="27.6">
      <c r="A56" s="15" t="s">
        <v>89</v>
      </c>
      <c r="B56" s="16">
        <v>7.56</v>
      </c>
      <c r="C56" s="16">
        <v>7.56</v>
      </c>
      <c r="D56" s="16">
        <v>7.56</v>
      </c>
      <c r="E56" s="16">
        <v>7.56</v>
      </c>
      <c r="F56" s="73">
        <v>7.56</v>
      </c>
      <c r="G56" s="73">
        <v>7.56</v>
      </c>
      <c r="H56" s="82">
        <v>7.56</v>
      </c>
      <c r="I56" s="82">
        <v>7.56</v>
      </c>
      <c r="J56" s="82">
        <v>7.56</v>
      </c>
      <c r="K56" s="82">
        <v>7.56</v>
      </c>
      <c r="L56" s="82">
        <v>7.56</v>
      </c>
      <c r="M56" s="82">
        <v>7.56</v>
      </c>
      <c r="N56" s="82">
        <v>7.58</v>
      </c>
      <c r="O56" s="82">
        <v>7.58</v>
      </c>
      <c r="P56" s="82">
        <v>7.56</v>
      </c>
      <c r="Q56" s="82">
        <v>7.56</v>
      </c>
      <c r="R56" s="82">
        <v>7.56</v>
      </c>
      <c r="S56" s="82">
        <v>7.56</v>
      </c>
    </row>
    <row r="57" spans="1:19" ht="27.6">
      <c r="A57" s="14" t="s">
        <v>90</v>
      </c>
      <c r="B57" s="25" t="s">
        <v>16</v>
      </c>
      <c r="C57" s="25" t="s">
        <v>16</v>
      </c>
      <c r="D57" s="25" t="s">
        <v>16</v>
      </c>
      <c r="E57" s="25" t="s">
        <v>16</v>
      </c>
      <c r="F57" s="78" t="s">
        <v>16</v>
      </c>
      <c r="G57" s="78" t="s">
        <v>16</v>
      </c>
      <c r="H57" s="78" t="s">
        <v>16</v>
      </c>
      <c r="I57" s="78" t="s">
        <v>16</v>
      </c>
      <c r="J57" s="25" t="s">
        <v>16</v>
      </c>
      <c r="K57" s="25" t="s">
        <v>16</v>
      </c>
      <c r="L57" s="25" t="s">
        <v>16</v>
      </c>
      <c r="M57" s="25" t="s">
        <v>16</v>
      </c>
      <c r="N57" s="9" t="s">
        <v>16</v>
      </c>
      <c r="O57" s="9" t="s">
        <v>16</v>
      </c>
      <c r="P57" s="25" t="s">
        <v>16</v>
      </c>
      <c r="Q57" s="25" t="s">
        <v>16</v>
      </c>
      <c r="R57" s="25" t="s">
        <v>16</v>
      </c>
      <c r="S57" s="25" t="s">
        <v>16</v>
      </c>
    </row>
    <row r="58" spans="1:19">
      <c r="A58" s="15" t="s">
        <v>91</v>
      </c>
      <c r="B58" s="16">
        <v>0</v>
      </c>
      <c r="C58" s="16">
        <v>0</v>
      </c>
      <c r="D58" s="16">
        <v>0</v>
      </c>
      <c r="E58" s="16">
        <v>0</v>
      </c>
      <c r="F58" s="73">
        <v>0</v>
      </c>
      <c r="G58" s="73">
        <v>0</v>
      </c>
      <c r="H58" s="82">
        <v>0</v>
      </c>
      <c r="I58" s="82">
        <v>0</v>
      </c>
      <c r="J58" s="82">
        <v>0</v>
      </c>
      <c r="K58" s="82">
        <v>0</v>
      </c>
      <c r="L58" s="82">
        <v>0</v>
      </c>
      <c r="M58" s="82">
        <v>0</v>
      </c>
      <c r="N58" s="82">
        <v>0</v>
      </c>
      <c r="O58" s="82">
        <v>0</v>
      </c>
      <c r="P58" s="82">
        <v>0</v>
      </c>
      <c r="Q58" s="82">
        <v>0</v>
      </c>
      <c r="R58" s="82">
        <v>0</v>
      </c>
      <c r="S58" s="82">
        <v>0</v>
      </c>
    </row>
    <row r="59" spans="1:19">
      <c r="A59" s="15" t="s">
        <v>92</v>
      </c>
      <c r="B59" s="16">
        <v>26.25</v>
      </c>
      <c r="C59" s="16">
        <v>26.25</v>
      </c>
      <c r="D59" s="16">
        <v>26.25</v>
      </c>
      <c r="E59" s="16">
        <v>26.25</v>
      </c>
      <c r="F59" s="73">
        <v>26.25</v>
      </c>
      <c r="G59" s="73">
        <v>26.25</v>
      </c>
      <c r="H59" s="82">
        <v>26.25</v>
      </c>
      <c r="I59" s="82">
        <v>26.25</v>
      </c>
      <c r="J59" s="82">
        <v>26.25</v>
      </c>
      <c r="K59" s="82">
        <v>26.25</v>
      </c>
      <c r="L59" s="82">
        <v>26.25</v>
      </c>
      <c r="M59" s="82">
        <v>26.25</v>
      </c>
      <c r="N59" s="82">
        <v>26.25</v>
      </c>
      <c r="O59" s="82">
        <v>26.25</v>
      </c>
      <c r="P59" s="82">
        <v>26.25</v>
      </c>
      <c r="Q59" s="82">
        <v>26.25</v>
      </c>
      <c r="R59" s="82">
        <v>26.25</v>
      </c>
      <c r="S59" s="82">
        <v>26.25</v>
      </c>
    </row>
    <row r="60" spans="1:19">
      <c r="A60" s="15" t="s">
        <v>93</v>
      </c>
      <c r="B60" s="16">
        <v>0</v>
      </c>
      <c r="C60" s="16">
        <v>0</v>
      </c>
      <c r="D60" s="16">
        <v>0</v>
      </c>
      <c r="E60" s="16">
        <v>0</v>
      </c>
      <c r="F60" s="73">
        <v>0</v>
      </c>
      <c r="G60" s="73">
        <v>0</v>
      </c>
      <c r="H60" s="82">
        <v>0</v>
      </c>
      <c r="I60" s="82">
        <v>0</v>
      </c>
      <c r="J60" s="82">
        <v>0</v>
      </c>
      <c r="K60" s="82">
        <v>0</v>
      </c>
      <c r="L60" s="82">
        <v>0</v>
      </c>
      <c r="M60" s="82">
        <v>0</v>
      </c>
      <c r="N60" s="82">
        <v>0</v>
      </c>
      <c r="O60" s="82">
        <v>0</v>
      </c>
      <c r="P60" s="82">
        <v>0</v>
      </c>
      <c r="Q60" s="82">
        <v>0</v>
      </c>
      <c r="R60" s="82">
        <v>0</v>
      </c>
      <c r="S60" s="82">
        <v>0</v>
      </c>
    </row>
    <row r="61" spans="1:19" ht="27.6">
      <c r="A61" s="21" t="s">
        <v>108</v>
      </c>
      <c r="B61" s="22">
        <f t="shared" ref="B61:G61" si="24">B52-B56+B58-B59+B60</f>
        <v>124.79818753952378</v>
      </c>
      <c r="C61" s="22">
        <f t="shared" si="24"/>
        <v>121.39818753952378</v>
      </c>
      <c r="D61" s="22">
        <f t="shared" si="24"/>
        <v>128.82818753952378</v>
      </c>
      <c r="E61" s="22">
        <f t="shared" si="24"/>
        <v>125.82818753952378</v>
      </c>
      <c r="F61" s="76">
        <f t="shared" si="24"/>
        <v>121.22818753952379</v>
      </c>
      <c r="G61" s="76">
        <f t="shared" si="24"/>
        <v>118.08818753952377</v>
      </c>
      <c r="H61" s="22">
        <f>H52-H56+H58-H59+H60</f>
        <v>126.49818753952377</v>
      </c>
      <c r="I61" s="22">
        <f>I52-I56+I58-I59+I60</f>
        <v>123.50818753952376</v>
      </c>
      <c r="J61" s="22">
        <f t="shared" ref="J61:K61" si="25">J52-J56+J58-J59+J60</f>
        <v>122.40807622317601</v>
      </c>
      <c r="K61" s="22">
        <f t="shared" si="25"/>
        <v>119.40807622317601</v>
      </c>
      <c r="L61" s="22">
        <f t="shared" ref="L61:Q61" si="26">L52-L56+L58-L59+L60</f>
        <v>127.77818753952377</v>
      </c>
      <c r="M61" s="22">
        <f t="shared" si="26"/>
        <v>124.77818753952377</v>
      </c>
      <c r="N61" s="22">
        <f t="shared" si="26"/>
        <v>117.88657643997695</v>
      </c>
      <c r="O61" s="22">
        <f t="shared" si="26"/>
        <v>114.88657643997695</v>
      </c>
      <c r="P61" s="22">
        <f t="shared" si="26"/>
        <v>127.33818753952377</v>
      </c>
      <c r="Q61" s="22">
        <f t="shared" si="26"/>
        <v>124.33818753952377</v>
      </c>
      <c r="R61" s="22">
        <f>R52-R56+R58-R59+R60</f>
        <v>122.45657643997694</v>
      </c>
      <c r="S61" s="22">
        <f>S52-S56+S58-S59+S60</f>
        <v>119.45657643997694</v>
      </c>
    </row>
    <row r="62" spans="1:19" ht="27.6">
      <c r="A62" s="23" t="s">
        <v>109</v>
      </c>
      <c r="B62" s="24" t="s">
        <v>16</v>
      </c>
      <c r="C62" s="24" t="s">
        <v>16</v>
      </c>
      <c r="D62" s="24" t="s">
        <v>16</v>
      </c>
      <c r="E62" s="24" t="s">
        <v>16</v>
      </c>
      <c r="F62" s="77" t="s">
        <v>16</v>
      </c>
      <c r="G62" s="77" t="s">
        <v>16</v>
      </c>
      <c r="H62" s="24" t="s">
        <v>16</v>
      </c>
      <c r="I62" s="24" t="s">
        <v>16</v>
      </c>
      <c r="J62" s="24" t="s">
        <v>16</v>
      </c>
      <c r="K62" s="24" t="s">
        <v>16</v>
      </c>
      <c r="L62" s="24" t="s">
        <v>16</v>
      </c>
      <c r="M62" s="24" t="s">
        <v>16</v>
      </c>
      <c r="N62" s="85" t="s">
        <v>16</v>
      </c>
      <c r="O62" s="85" t="s">
        <v>16</v>
      </c>
      <c r="P62" s="24" t="s">
        <v>16</v>
      </c>
      <c r="Q62" s="24" t="s">
        <v>16</v>
      </c>
      <c r="R62" s="24" t="s">
        <v>16</v>
      </c>
      <c r="S62" s="24" t="s">
        <v>16</v>
      </c>
    </row>
    <row r="63" spans="1:19">
      <c r="C63" s="2"/>
      <c r="E63" s="2"/>
      <c r="G63" s="79"/>
      <c r="I63" s="79"/>
      <c r="J63" s="2"/>
      <c r="K63" s="2"/>
      <c r="L63" s="2"/>
      <c r="M63" s="2"/>
      <c r="O63" s="2"/>
      <c r="Q63" s="2"/>
      <c r="R63" s="2"/>
      <c r="S63" s="2"/>
    </row>
    <row r="64" spans="1:19">
      <c r="A64" s="21" t="s">
        <v>97</v>
      </c>
      <c r="B64" s="22">
        <f t="shared" ref="B64:G64" si="27">B17+B22-B50+B21+B33</f>
        <v>149.83697499232716</v>
      </c>
      <c r="C64" s="22">
        <f t="shared" si="27"/>
        <v>149.43697499232715</v>
      </c>
      <c r="D64" s="22">
        <f t="shared" si="27"/>
        <v>156.81697499232715</v>
      </c>
      <c r="E64" s="22">
        <f t="shared" si="27"/>
        <v>156.81697499232715</v>
      </c>
      <c r="F64" s="76">
        <f t="shared" si="27"/>
        <v>146.26697499232716</v>
      </c>
      <c r="G64" s="76">
        <f t="shared" si="27"/>
        <v>146.12697499232715</v>
      </c>
      <c r="H64" s="22">
        <f>H17+H22-H50+H21+H33</f>
        <v>151.53697499232715</v>
      </c>
      <c r="I64" s="22">
        <f>I17+I22-I50+I21+I33</f>
        <v>151.54697499232714</v>
      </c>
      <c r="J64" s="22">
        <f t="shared" ref="J64:K64" si="28">J17+J22-J50+J21+J33</f>
        <v>147.44686367597939</v>
      </c>
      <c r="K64" s="22">
        <f t="shared" si="28"/>
        <v>147.44686367597939</v>
      </c>
      <c r="L64" s="22">
        <f t="shared" ref="L64:Q64" si="29">L17+L22-L50+L21+L33</f>
        <v>152.81697499232715</v>
      </c>
      <c r="M64" s="22">
        <f t="shared" si="29"/>
        <v>152.81697499232715</v>
      </c>
      <c r="N64" s="22">
        <f t="shared" si="29"/>
        <v>142.94536389278034</v>
      </c>
      <c r="O64" s="22">
        <f t="shared" si="29"/>
        <v>142.94536389278034</v>
      </c>
      <c r="P64" s="22">
        <f t="shared" si="29"/>
        <v>152.37697499232715</v>
      </c>
      <c r="Q64" s="22">
        <f t="shared" si="29"/>
        <v>152.37697499232715</v>
      </c>
      <c r="R64" s="22">
        <f>R17+R22-R50+R21+R33</f>
        <v>147.49536389278032</v>
      </c>
      <c r="S64" s="22">
        <f>S17+S22-S50+S21+S33</f>
        <v>147.49536389278032</v>
      </c>
    </row>
    <row r="65" spans="1:19">
      <c r="A65" s="23" t="s">
        <v>98</v>
      </c>
      <c r="B65" s="24" t="s">
        <v>16</v>
      </c>
      <c r="C65" s="24" t="s">
        <v>16</v>
      </c>
      <c r="D65" s="24" t="s">
        <v>16</v>
      </c>
      <c r="E65" s="24" t="s">
        <v>16</v>
      </c>
      <c r="F65" s="77" t="s">
        <v>16</v>
      </c>
      <c r="G65" s="77" t="s">
        <v>16</v>
      </c>
      <c r="H65" s="24" t="s">
        <v>16</v>
      </c>
      <c r="I65" s="24" t="s">
        <v>16</v>
      </c>
      <c r="J65" s="24" t="s">
        <v>16</v>
      </c>
      <c r="K65" s="24" t="s">
        <v>16</v>
      </c>
      <c r="L65" s="24" t="s">
        <v>16</v>
      </c>
      <c r="M65" s="24" t="s">
        <v>16</v>
      </c>
      <c r="N65" s="85" t="s">
        <v>16</v>
      </c>
      <c r="O65" s="85" t="s">
        <v>16</v>
      </c>
      <c r="P65" s="24" t="s">
        <v>16</v>
      </c>
      <c r="Q65" s="24" t="s">
        <v>16</v>
      </c>
      <c r="R65" s="24" t="s">
        <v>16</v>
      </c>
      <c r="S65" s="24" t="s">
        <v>16</v>
      </c>
    </row>
  </sheetData>
  <mergeCells count="9">
    <mergeCell ref="R1:S1"/>
    <mergeCell ref="P1:Q1"/>
    <mergeCell ref="N1:O1"/>
    <mergeCell ref="L1:M1"/>
    <mergeCell ref="B1:C1"/>
    <mergeCell ref="D1:E1"/>
    <mergeCell ref="F1:G1"/>
    <mergeCell ref="H1:I1"/>
    <mergeCell ref="J1:K1"/>
  </mergeCells>
  <phoneticPr fontId="14" type="noConversion"/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5"/>
  <sheetViews>
    <sheetView zoomScale="55" zoomScaleNormal="55" workbookViewId="0">
      <pane xSplit="1" ySplit="1" topLeftCell="B41" activePane="bottomRight" state="frozen"/>
      <selection pane="topRight"/>
      <selection pane="bottomLeft"/>
      <selection pane="bottomRight" activeCell="R7" sqref="R7"/>
    </sheetView>
  </sheetViews>
  <sheetFormatPr defaultColWidth="9" defaultRowHeight="15.6"/>
  <cols>
    <col min="1" max="1" width="62.09765625" style="1" customWidth="1"/>
    <col min="2" max="2" width="15.59765625" style="2" customWidth="1"/>
    <col min="3" max="3" width="15.59765625" style="1" customWidth="1"/>
    <col min="4" max="4" width="15.59765625" style="2" customWidth="1"/>
    <col min="5" max="5" width="15.59765625" style="1" customWidth="1"/>
    <col min="6" max="6" width="15.59765625" style="79" customWidth="1"/>
    <col min="7" max="7" width="15.59765625" style="1" customWidth="1"/>
    <col min="8" max="8" width="15.59765625" style="79" customWidth="1"/>
    <col min="9" max="11" width="15.59765625" style="1" customWidth="1"/>
    <col min="12" max="13" width="13.09765625" style="1" bestFit="1" customWidth="1"/>
    <col min="14" max="14" width="15.59765625" style="2" customWidth="1"/>
    <col min="15" max="15" width="15.59765625" style="1" customWidth="1"/>
    <col min="16" max="16" width="14.3984375" style="1" customWidth="1"/>
    <col min="17" max="17" width="15.3984375" style="1" customWidth="1"/>
    <col min="18" max="16384" width="9" style="1"/>
  </cols>
  <sheetData>
    <row r="1" spans="1:17" ht="14.25" customHeight="1">
      <c r="A1" s="3"/>
      <c r="B1" s="90" t="s">
        <v>100</v>
      </c>
      <c r="C1" s="90"/>
      <c r="D1" s="90" t="s">
        <v>101</v>
      </c>
      <c r="E1" s="90"/>
      <c r="F1" s="91" t="s">
        <v>113</v>
      </c>
      <c r="G1" s="91"/>
      <c r="H1" s="90" t="s">
        <v>114</v>
      </c>
      <c r="I1" s="90"/>
      <c r="J1" s="90" t="s">
        <v>119</v>
      </c>
      <c r="K1" s="90"/>
      <c r="L1" s="90" t="s">
        <v>125</v>
      </c>
      <c r="M1" s="90"/>
      <c r="N1" s="90" t="s">
        <v>130</v>
      </c>
      <c r="O1" s="90"/>
      <c r="P1" s="90" t="s">
        <v>134</v>
      </c>
      <c r="Q1" s="90"/>
    </row>
    <row r="2" spans="1:17" ht="29.25" customHeight="1">
      <c r="A2" s="4" t="s">
        <v>10</v>
      </c>
      <c r="B2" s="5" t="s">
        <v>102</v>
      </c>
      <c r="C2" s="6" t="s">
        <v>110</v>
      </c>
      <c r="D2" s="5" t="s">
        <v>102</v>
      </c>
      <c r="E2" s="6" t="s">
        <v>110</v>
      </c>
      <c r="F2" s="66" t="s">
        <v>102</v>
      </c>
      <c r="G2" s="67" t="s">
        <v>110</v>
      </c>
      <c r="H2" s="5" t="s">
        <v>102</v>
      </c>
      <c r="I2" s="6" t="s">
        <v>110</v>
      </c>
      <c r="J2" s="5" t="s">
        <v>102</v>
      </c>
      <c r="K2" s="6" t="s">
        <v>110</v>
      </c>
      <c r="L2" s="5" t="s">
        <v>102</v>
      </c>
      <c r="M2" s="6" t="s">
        <v>110</v>
      </c>
      <c r="N2" s="5" t="s">
        <v>102</v>
      </c>
      <c r="O2" s="6" t="s">
        <v>110</v>
      </c>
      <c r="P2" s="5" t="s">
        <v>102</v>
      </c>
      <c r="Q2" s="6" t="s">
        <v>110</v>
      </c>
    </row>
    <row r="3" spans="1:17">
      <c r="A3" s="7" t="s">
        <v>11</v>
      </c>
      <c r="B3" s="8">
        <v>2.6</v>
      </c>
      <c r="C3" s="8">
        <v>2.6</v>
      </c>
      <c r="D3" s="8">
        <v>2.6</v>
      </c>
      <c r="E3" s="8">
        <v>2.6</v>
      </c>
      <c r="F3" s="68">
        <v>2.6</v>
      </c>
      <c r="G3" s="68">
        <v>2.6</v>
      </c>
      <c r="H3" s="8">
        <v>2.6</v>
      </c>
      <c r="I3" s="8">
        <v>2.6</v>
      </c>
      <c r="J3" s="8">
        <v>4</v>
      </c>
      <c r="K3" s="8">
        <v>4</v>
      </c>
      <c r="L3" s="8">
        <v>2.6</v>
      </c>
      <c r="M3" s="8">
        <v>2.6</v>
      </c>
      <c r="N3" s="8">
        <v>2.6</v>
      </c>
      <c r="O3" s="8">
        <v>2.6</v>
      </c>
      <c r="P3" s="8">
        <v>2.6</v>
      </c>
      <c r="Q3" s="8">
        <v>2.6</v>
      </c>
    </row>
    <row r="4" spans="1:17">
      <c r="A4" s="7" t="s">
        <v>13</v>
      </c>
      <c r="B4" s="8">
        <v>100</v>
      </c>
      <c r="C4" s="8">
        <v>100</v>
      </c>
      <c r="D4" s="8">
        <v>100</v>
      </c>
      <c r="E4" s="8">
        <v>100</v>
      </c>
      <c r="F4" s="68">
        <v>100</v>
      </c>
      <c r="G4" s="68">
        <v>100</v>
      </c>
      <c r="H4" s="8">
        <v>100</v>
      </c>
      <c r="I4" s="8">
        <v>100</v>
      </c>
      <c r="J4" s="8">
        <v>100</v>
      </c>
      <c r="K4" s="8">
        <v>100</v>
      </c>
      <c r="L4" s="8">
        <v>100</v>
      </c>
      <c r="M4" s="8">
        <v>100</v>
      </c>
      <c r="N4" s="8">
        <v>100</v>
      </c>
      <c r="O4" s="8">
        <v>100</v>
      </c>
      <c r="P4" s="8">
        <v>100</v>
      </c>
      <c r="Q4" s="8">
        <v>100</v>
      </c>
    </row>
    <row r="5" spans="1:17">
      <c r="A5" s="7" t="s">
        <v>15</v>
      </c>
      <c r="B5" s="9" t="s">
        <v>16</v>
      </c>
      <c r="C5" s="9" t="s">
        <v>16</v>
      </c>
      <c r="D5" s="9" t="s">
        <v>16</v>
      </c>
      <c r="E5" s="9" t="s">
        <v>16</v>
      </c>
      <c r="F5" s="69" t="s">
        <v>16</v>
      </c>
      <c r="G5" s="69" t="s">
        <v>16</v>
      </c>
      <c r="H5" s="69" t="s">
        <v>16</v>
      </c>
      <c r="I5" s="69" t="s">
        <v>16</v>
      </c>
      <c r="J5" s="9" t="s">
        <v>16</v>
      </c>
      <c r="K5" s="9" t="s">
        <v>16</v>
      </c>
      <c r="L5" s="9" t="s">
        <v>16</v>
      </c>
      <c r="M5" s="9" t="s">
        <v>16</v>
      </c>
      <c r="N5" s="9" t="s">
        <v>16</v>
      </c>
      <c r="O5" s="9" t="s">
        <v>16</v>
      </c>
      <c r="P5" s="9" t="s">
        <v>16</v>
      </c>
      <c r="Q5" s="9" t="s">
        <v>16</v>
      </c>
    </row>
    <row r="6" spans="1:17">
      <c r="A6" s="7" t="s">
        <v>17</v>
      </c>
      <c r="B6" s="9" t="s">
        <v>16</v>
      </c>
      <c r="C6" s="9" t="s">
        <v>16</v>
      </c>
      <c r="D6" s="9" t="s">
        <v>16</v>
      </c>
      <c r="E6" s="9" t="s">
        <v>16</v>
      </c>
      <c r="F6" s="69" t="s">
        <v>16</v>
      </c>
      <c r="G6" s="69" t="s">
        <v>16</v>
      </c>
      <c r="H6" s="69" t="s">
        <v>16</v>
      </c>
      <c r="I6" s="69" t="s">
        <v>16</v>
      </c>
      <c r="J6" s="9" t="s">
        <v>16</v>
      </c>
      <c r="K6" s="9" t="s">
        <v>16</v>
      </c>
      <c r="L6" s="9" t="s">
        <v>16</v>
      </c>
      <c r="M6" s="9" t="s">
        <v>16</v>
      </c>
      <c r="N6" s="9" t="s">
        <v>16</v>
      </c>
      <c r="O6" s="9" t="s">
        <v>16</v>
      </c>
      <c r="P6" s="9" t="s">
        <v>16</v>
      </c>
      <c r="Q6" s="9" t="s">
        <v>16</v>
      </c>
    </row>
    <row r="7" spans="1:17">
      <c r="A7" s="7" t="s">
        <v>19</v>
      </c>
      <c r="B7" s="11">
        <v>0.01</v>
      </c>
      <c r="C7" s="11">
        <v>0.01</v>
      </c>
      <c r="D7" s="11">
        <v>0.01</v>
      </c>
      <c r="E7" s="11">
        <v>0.01</v>
      </c>
      <c r="F7" s="80">
        <v>0.01</v>
      </c>
      <c r="G7" s="80">
        <v>0.01</v>
      </c>
      <c r="H7" s="11">
        <v>0.01</v>
      </c>
      <c r="I7" s="11">
        <v>0.01</v>
      </c>
      <c r="J7" s="11">
        <v>0.01</v>
      </c>
      <c r="K7" s="11">
        <v>0.01</v>
      </c>
      <c r="L7" s="11">
        <v>0.01</v>
      </c>
      <c r="M7" s="11">
        <v>0.01</v>
      </c>
      <c r="N7" s="11">
        <v>0.01</v>
      </c>
      <c r="O7" s="11">
        <v>0.01</v>
      </c>
      <c r="P7" s="11">
        <v>0.01</v>
      </c>
      <c r="Q7" s="11">
        <v>0.01</v>
      </c>
    </row>
    <row r="8" spans="1:17">
      <c r="A8" s="7" t="s">
        <v>20</v>
      </c>
      <c r="B8" s="9" t="s">
        <v>16</v>
      </c>
      <c r="C8" s="9" t="s">
        <v>16</v>
      </c>
      <c r="D8" s="9" t="s">
        <v>16</v>
      </c>
      <c r="E8" s="9" t="s">
        <v>16</v>
      </c>
      <c r="F8" s="69" t="s">
        <v>16</v>
      </c>
      <c r="G8" s="69" t="s">
        <v>16</v>
      </c>
      <c r="H8" s="69" t="s">
        <v>16</v>
      </c>
      <c r="I8" s="69" t="s">
        <v>16</v>
      </c>
      <c r="J8" s="9" t="s">
        <v>16</v>
      </c>
      <c r="K8" s="9" t="s">
        <v>16</v>
      </c>
      <c r="L8" s="9" t="s">
        <v>16</v>
      </c>
      <c r="M8" s="9" t="s">
        <v>16</v>
      </c>
      <c r="N8" s="9" t="s">
        <v>16</v>
      </c>
      <c r="O8" s="9" t="s">
        <v>16</v>
      </c>
      <c r="P8" s="9" t="s">
        <v>16</v>
      </c>
      <c r="Q8" s="9" t="s">
        <v>16</v>
      </c>
    </row>
    <row r="9" spans="1:17" ht="27.6">
      <c r="A9" s="7" t="s">
        <v>21</v>
      </c>
      <c r="B9" s="12" t="s">
        <v>22</v>
      </c>
      <c r="C9" s="12" t="s">
        <v>22</v>
      </c>
      <c r="D9" s="12" t="s">
        <v>22</v>
      </c>
      <c r="E9" s="12" t="s">
        <v>22</v>
      </c>
      <c r="F9" s="71" t="s">
        <v>22</v>
      </c>
      <c r="G9" s="71" t="s">
        <v>22</v>
      </c>
      <c r="H9" s="12" t="s">
        <v>22</v>
      </c>
      <c r="I9" s="12" t="s">
        <v>22</v>
      </c>
      <c r="J9" s="12" t="s">
        <v>22</v>
      </c>
      <c r="K9" s="12" t="s">
        <v>22</v>
      </c>
      <c r="L9" s="12" t="s">
        <v>22</v>
      </c>
      <c r="M9" s="12" t="s">
        <v>22</v>
      </c>
      <c r="N9" s="12" t="s">
        <v>22</v>
      </c>
      <c r="O9" s="12" t="s">
        <v>22</v>
      </c>
      <c r="P9" s="12" t="s">
        <v>22</v>
      </c>
      <c r="Q9" s="12" t="s">
        <v>22</v>
      </c>
    </row>
    <row r="10" spans="1:17">
      <c r="A10" s="7" t="s">
        <v>23</v>
      </c>
      <c r="B10" s="12">
        <v>3</v>
      </c>
      <c r="C10" s="12">
        <v>3</v>
      </c>
      <c r="D10" s="12">
        <v>3</v>
      </c>
      <c r="E10" s="12">
        <v>3</v>
      </c>
      <c r="F10" s="71">
        <v>3</v>
      </c>
      <c r="G10" s="71">
        <v>3</v>
      </c>
      <c r="H10" s="12">
        <v>3</v>
      </c>
      <c r="I10" s="12">
        <v>3</v>
      </c>
      <c r="J10" s="12">
        <v>3</v>
      </c>
      <c r="K10" s="12">
        <v>3</v>
      </c>
      <c r="L10" s="12">
        <v>3</v>
      </c>
      <c r="M10" s="12">
        <v>3</v>
      </c>
      <c r="N10" s="12">
        <v>3</v>
      </c>
      <c r="O10" s="12">
        <v>3</v>
      </c>
      <c r="P10" s="12">
        <v>3</v>
      </c>
      <c r="Q10" s="12">
        <v>3</v>
      </c>
    </row>
    <row r="11" spans="1:17">
      <c r="A11" s="4" t="s">
        <v>24</v>
      </c>
      <c r="B11" s="13"/>
      <c r="C11" s="13"/>
      <c r="D11" s="13"/>
      <c r="E11" s="13"/>
      <c r="F11" s="72"/>
      <c r="G11" s="72"/>
      <c r="H11" s="13"/>
      <c r="I11" s="13"/>
      <c r="J11" s="13"/>
      <c r="K11" s="13"/>
      <c r="L11" s="13"/>
      <c r="M11" s="13"/>
      <c r="N11" s="13"/>
      <c r="O11" s="13"/>
      <c r="P11" s="13"/>
      <c r="Q11" s="13"/>
    </row>
    <row r="12" spans="1:17" ht="15" customHeight="1">
      <c r="A12" s="7" t="s">
        <v>25</v>
      </c>
      <c r="B12" s="8">
        <v>1</v>
      </c>
      <c r="C12" s="8">
        <v>1</v>
      </c>
      <c r="D12" s="8">
        <v>1</v>
      </c>
      <c r="E12" s="8">
        <v>1</v>
      </c>
      <c r="F12" s="68">
        <v>1</v>
      </c>
      <c r="G12" s="68">
        <v>1</v>
      </c>
      <c r="H12" s="8">
        <v>1</v>
      </c>
      <c r="I12" s="8">
        <v>1</v>
      </c>
      <c r="J12" s="8">
        <v>1</v>
      </c>
      <c r="K12" s="8">
        <v>1</v>
      </c>
      <c r="L12" s="8">
        <v>1</v>
      </c>
      <c r="M12" s="8">
        <v>1</v>
      </c>
      <c r="N12" s="8">
        <v>1</v>
      </c>
      <c r="O12" s="8">
        <v>1</v>
      </c>
      <c r="P12" s="8">
        <v>1</v>
      </c>
      <c r="Q12" s="8">
        <v>1</v>
      </c>
    </row>
    <row r="13" spans="1:17">
      <c r="A13" s="7" t="s">
        <v>27</v>
      </c>
      <c r="B13" s="12">
        <v>64</v>
      </c>
      <c r="C13" s="12">
        <v>64</v>
      </c>
      <c r="D13" s="12">
        <v>64</v>
      </c>
      <c r="E13" s="12">
        <v>64</v>
      </c>
      <c r="F13" s="71">
        <v>64</v>
      </c>
      <c r="G13" s="71">
        <v>64</v>
      </c>
      <c r="H13" s="12">
        <v>64</v>
      </c>
      <c r="I13" s="12">
        <v>64</v>
      </c>
      <c r="J13" s="12">
        <v>64</v>
      </c>
      <c r="K13" s="12">
        <v>64</v>
      </c>
      <c r="L13" s="12">
        <v>64</v>
      </c>
      <c r="M13" s="12">
        <v>64</v>
      </c>
      <c r="N13" s="12">
        <v>64</v>
      </c>
      <c r="O13" s="12">
        <v>64</v>
      </c>
      <c r="P13" s="12">
        <v>64</v>
      </c>
      <c r="Q13" s="12">
        <v>64</v>
      </c>
    </row>
    <row r="14" spans="1:17">
      <c r="A14" s="14" t="s">
        <v>29</v>
      </c>
      <c r="B14" s="12">
        <v>1</v>
      </c>
      <c r="C14" s="12">
        <v>1</v>
      </c>
      <c r="D14" s="12">
        <v>1</v>
      </c>
      <c r="E14" s="12">
        <v>1</v>
      </c>
      <c r="F14" s="71">
        <v>1</v>
      </c>
      <c r="G14" s="71">
        <v>1</v>
      </c>
      <c r="H14" s="12">
        <v>1</v>
      </c>
      <c r="I14" s="12">
        <v>1</v>
      </c>
      <c r="J14" s="12">
        <v>1</v>
      </c>
      <c r="K14" s="12">
        <v>1</v>
      </c>
      <c r="L14" s="12">
        <v>1</v>
      </c>
      <c r="M14" s="12">
        <v>1</v>
      </c>
      <c r="N14" s="12">
        <v>1</v>
      </c>
      <c r="O14" s="12">
        <v>1</v>
      </c>
      <c r="P14" s="12">
        <v>1</v>
      </c>
      <c r="Q14" s="12">
        <v>1</v>
      </c>
    </row>
    <row r="15" spans="1:17">
      <c r="A15" s="7" t="s">
        <v>31</v>
      </c>
      <c r="B15" s="12" t="s">
        <v>16</v>
      </c>
      <c r="C15" s="12" t="s">
        <v>16</v>
      </c>
      <c r="D15" s="12" t="s">
        <v>16</v>
      </c>
      <c r="E15" s="12" t="s">
        <v>16</v>
      </c>
      <c r="F15" s="71" t="s">
        <v>16</v>
      </c>
      <c r="G15" s="71" t="s">
        <v>16</v>
      </c>
      <c r="H15" s="12" t="s">
        <v>16</v>
      </c>
      <c r="I15" s="12" t="s">
        <v>16</v>
      </c>
      <c r="J15" s="12" t="s">
        <v>16</v>
      </c>
      <c r="K15" s="12" t="s">
        <v>16</v>
      </c>
      <c r="L15" s="12" t="s">
        <v>16</v>
      </c>
      <c r="M15" s="12" t="s">
        <v>16</v>
      </c>
      <c r="N15" s="12" t="s">
        <v>16</v>
      </c>
      <c r="O15" s="12" t="s">
        <v>16</v>
      </c>
      <c r="P15" s="12" t="s">
        <v>16</v>
      </c>
      <c r="Q15" s="12" t="s">
        <v>16</v>
      </c>
    </row>
    <row r="16" spans="1:17">
      <c r="A16" s="7" t="s">
        <v>33</v>
      </c>
      <c r="B16" s="8">
        <v>23</v>
      </c>
      <c r="C16" s="8">
        <v>23</v>
      </c>
      <c r="D16" s="8">
        <v>23</v>
      </c>
      <c r="E16" s="8">
        <v>23</v>
      </c>
      <c r="F16" s="68">
        <v>23</v>
      </c>
      <c r="G16" s="68">
        <v>23</v>
      </c>
      <c r="H16" s="8">
        <v>23</v>
      </c>
      <c r="I16" s="8">
        <v>23</v>
      </c>
      <c r="J16" s="8">
        <v>23</v>
      </c>
      <c r="K16" s="8">
        <v>23</v>
      </c>
      <c r="L16" s="8">
        <v>23</v>
      </c>
      <c r="M16" s="8">
        <v>23</v>
      </c>
      <c r="N16" s="8">
        <v>23</v>
      </c>
      <c r="O16" s="8">
        <v>23</v>
      </c>
      <c r="P16" s="8">
        <v>23</v>
      </c>
      <c r="Q16" s="8">
        <v>23</v>
      </c>
    </row>
    <row r="17" spans="1:17" ht="27.6">
      <c r="A17" s="7" t="s">
        <v>35</v>
      </c>
      <c r="B17" s="8">
        <v>23</v>
      </c>
      <c r="C17" s="8">
        <v>23</v>
      </c>
      <c r="D17" s="8">
        <v>23</v>
      </c>
      <c r="E17" s="8">
        <v>23</v>
      </c>
      <c r="F17" s="68">
        <v>23</v>
      </c>
      <c r="G17" s="68">
        <v>23</v>
      </c>
      <c r="H17" s="8">
        <v>23</v>
      </c>
      <c r="I17" s="8">
        <v>23</v>
      </c>
      <c r="J17" s="8">
        <v>23</v>
      </c>
      <c r="K17" s="8">
        <v>23</v>
      </c>
      <c r="L17" s="8">
        <v>23</v>
      </c>
      <c r="M17" s="8">
        <v>23</v>
      </c>
      <c r="N17" s="8">
        <v>23</v>
      </c>
      <c r="O17" s="8">
        <v>23</v>
      </c>
      <c r="P17" s="8">
        <v>23</v>
      </c>
      <c r="Q17" s="8">
        <v>23</v>
      </c>
    </row>
    <row r="18" spans="1:17" ht="41.4">
      <c r="A18" s="14" t="s">
        <v>37</v>
      </c>
      <c r="B18" s="12">
        <f t="shared" ref="B18:G18" si="0">B19+10*LOG10(B12/B14)-B20</f>
        <v>0</v>
      </c>
      <c r="C18" s="12">
        <f t="shared" si="0"/>
        <v>-3</v>
      </c>
      <c r="D18" s="12">
        <f t="shared" si="0"/>
        <v>0</v>
      </c>
      <c r="E18" s="12">
        <f t="shared" si="0"/>
        <v>-3</v>
      </c>
      <c r="F18" s="71">
        <f t="shared" si="0"/>
        <v>0</v>
      </c>
      <c r="G18" s="71">
        <f t="shared" si="0"/>
        <v>-3</v>
      </c>
      <c r="H18" s="12">
        <f>H19+10*LOG10(H12/H14)-H20</f>
        <v>0</v>
      </c>
      <c r="I18" s="12">
        <f>I19+10*LOG10(I12/I14)-I20</f>
        <v>-3</v>
      </c>
      <c r="J18" s="12">
        <f t="shared" ref="J18:K18" si="1">J19+10*LOG10(J12/J14)-J20</f>
        <v>0</v>
      </c>
      <c r="K18" s="12">
        <f t="shared" si="1"/>
        <v>-3</v>
      </c>
      <c r="L18" s="12">
        <f>L19+10*LOG10(L12/L14)-L20</f>
        <v>0</v>
      </c>
      <c r="M18" s="12">
        <f>M19+10*LOG10(M12/M14)-M20</f>
        <v>-3</v>
      </c>
      <c r="N18" s="12">
        <f>N19+10*LOG10(N12/N14)-N20</f>
        <v>0</v>
      </c>
      <c r="O18" s="12">
        <f>O19+10*LOG10(O12/O14)-O20</f>
        <v>-3</v>
      </c>
      <c r="P18" s="12">
        <f>P19+10*LOG10(P12/P14)-P20</f>
        <v>0</v>
      </c>
      <c r="Q18" s="12">
        <f>Q19+10*LOG10(Q12/Q14)-Q20</f>
        <v>-3</v>
      </c>
    </row>
    <row r="19" spans="1:17">
      <c r="A19" s="7" t="s">
        <v>39</v>
      </c>
      <c r="B19" s="8">
        <v>0</v>
      </c>
      <c r="C19" s="8">
        <v>-3</v>
      </c>
      <c r="D19" s="8">
        <v>0</v>
      </c>
      <c r="E19" s="8">
        <v>-3</v>
      </c>
      <c r="F19" s="68">
        <v>0</v>
      </c>
      <c r="G19" s="68">
        <v>-3</v>
      </c>
      <c r="H19" s="8">
        <v>0</v>
      </c>
      <c r="I19" s="8">
        <v>-3</v>
      </c>
      <c r="J19" s="8">
        <v>0</v>
      </c>
      <c r="K19" s="8">
        <v>-3</v>
      </c>
      <c r="L19" s="8">
        <v>0</v>
      </c>
      <c r="M19" s="8">
        <v>-3</v>
      </c>
      <c r="N19" s="8">
        <v>0</v>
      </c>
      <c r="O19" s="8">
        <v>-3</v>
      </c>
      <c r="P19" s="8">
        <v>0</v>
      </c>
      <c r="Q19" s="8">
        <v>-3</v>
      </c>
    </row>
    <row r="20" spans="1:17" ht="41.4">
      <c r="A20" s="14" t="s">
        <v>41</v>
      </c>
      <c r="B20" s="12">
        <v>0</v>
      </c>
      <c r="C20" s="12">
        <v>0</v>
      </c>
      <c r="D20" s="12">
        <v>0</v>
      </c>
      <c r="E20" s="12">
        <v>0</v>
      </c>
      <c r="F20" s="71">
        <v>0</v>
      </c>
      <c r="G20" s="71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2">
        <v>0</v>
      </c>
      <c r="Q20" s="12">
        <v>0</v>
      </c>
    </row>
    <row r="21" spans="1:17" ht="61.5" customHeight="1">
      <c r="A21" s="14" t="s">
        <v>43</v>
      </c>
      <c r="B21" s="12">
        <v>0</v>
      </c>
      <c r="C21" s="12">
        <v>0</v>
      </c>
      <c r="D21" s="12">
        <v>0</v>
      </c>
      <c r="E21" s="12">
        <v>0</v>
      </c>
      <c r="F21" s="71">
        <v>0</v>
      </c>
      <c r="G21" s="71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2">
        <v>0</v>
      </c>
      <c r="Q21" s="12">
        <v>0</v>
      </c>
    </row>
    <row r="22" spans="1:17">
      <c r="A22" s="7" t="s">
        <v>45</v>
      </c>
      <c r="B22" s="8">
        <v>0</v>
      </c>
      <c r="C22" s="8">
        <v>0</v>
      </c>
      <c r="D22" s="8">
        <v>0</v>
      </c>
      <c r="E22" s="8">
        <v>0</v>
      </c>
      <c r="F22" s="68">
        <v>0</v>
      </c>
      <c r="G22" s="6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0</v>
      </c>
      <c r="P22" s="8">
        <v>0</v>
      </c>
      <c r="Q22" s="8">
        <v>0</v>
      </c>
    </row>
    <row r="23" spans="1:17">
      <c r="A23" s="7" t="s">
        <v>47</v>
      </c>
      <c r="B23" s="8">
        <v>0</v>
      </c>
      <c r="C23" s="8">
        <v>0</v>
      </c>
      <c r="D23" s="8">
        <v>0</v>
      </c>
      <c r="E23" s="8">
        <v>0</v>
      </c>
      <c r="F23" s="68">
        <v>0</v>
      </c>
      <c r="G23" s="6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  <c r="P23" s="8">
        <v>0</v>
      </c>
      <c r="Q23" s="8">
        <v>0</v>
      </c>
    </row>
    <row r="24" spans="1:17" ht="27.6">
      <c r="A24" s="7" t="s">
        <v>48</v>
      </c>
      <c r="B24" s="8">
        <v>1</v>
      </c>
      <c r="C24" s="8">
        <v>1</v>
      </c>
      <c r="D24" s="8">
        <v>1</v>
      </c>
      <c r="E24" s="8">
        <v>1</v>
      </c>
      <c r="F24" s="68">
        <v>1</v>
      </c>
      <c r="G24" s="68">
        <v>1</v>
      </c>
      <c r="H24" s="8">
        <v>1</v>
      </c>
      <c r="I24" s="8">
        <v>1</v>
      </c>
      <c r="J24" s="8">
        <v>1</v>
      </c>
      <c r="K24" s="8">
        <v>1</v>
      </c>
      <c r="L24" s="8">
        <v>1</v>
      </c>
      <c r="M24" s="8">
        <v>1</v>
      </c>
      <c r="N24" s="8">
        <v>1</v>
      </c>
      <c r="O24" s="8">
        <v>1</v>
      </c>
      <c r="P24" s="8">
        <v>1</v>
      </c>
      <c r="Q24" s="8">
        <v>1</v>
      </c>
    </row>
    <row r="25" spans="1:17">
      <c r="A25" s="7" t="s">
        <v>49</v>
      </c>
      <c r="B25" s="8">
        <f t="shared" ref="B25:G25" si="2">B17+B18+B21+B22-B24</f>
        <v>22</v>
      </c>
      <c r="C25" s="8">
        <f t="shared" si="2"/>
        <v>19</v>
      </c>
      <c r="D25" s="8">
        <f t="shared" si="2"/>
        <v>22</v>
      </c>
      <c r="E25" s="8">
        <f t="shared" si="2"/>
        <v>19</v>
      </c>
      <c r="F25" s="68">
        <f t="shared" si="2"/>
        <v>22</v>
      </c>
      <c r="G25" s="68">
        <f t="shared" si="2"/>
        <v>19</v>
      </c>
      <c r="H25" s="8">
        <f>H17+H18+H21+H22-H24</f>
        <v>22</v>
      </c>
      <c r="I25" s="8">
        <f>I17+I18+I21+I22-I24</f>
        <v>19</v>
      </c>
      <c r="J25" s="8">
        <f t="shared" ref="J25:K25" si="3">J17+J18+J21+J22-J24</f>
        <v>22</v>
      </c>
      <c r="K25" s="8">
        <f t="shared" si="3"/>
        <v>19</v>
      </c>
      <c r="L25" s="8">
        <f>L17+L18+L21+L22-L24</f>
        <v>22</v>
      </c>
      <c r="M25" s="8">
        <f>M17+M18+M21+M22-M24</f>
        <v>19</v>
      </c>
      <c r="N25" s="8">
        <f>N17+N18+N21+N22-N24</f>
        <v>22</v>
      </c>
      <c r="O25" s="8">
        <f>O17+O18+O21+O22-O24</f>
        <v>19</v>
      </c>
      <c r="P25" s="8">
        <f>P17+P18+P21+P22-P24</f>
        <v>22</v>
      </c>
      <c r="Q25" s="8">
        <f>Q17+Q18+Q21+Q22-Q24</f>
        <v>19</v>
      </c>
    </row>
    <row r="26" spans="1:17">
      <c r="A26" s="7" t="s">
        <v>51</v>
      </c>
      <c r="B26" s="9" t="s">
        <v>16</v>
      </c>
      <c r="C26" s="9" t="s">
        <v>16</v>
      </c>
      <c r="D26" s="9" t="s">
        <v>16</v>
      </c>
      <c r="E26" s="9" t="s">
        <v>16</v>
      </c>
      <c r="F26" s="69" t="s">
        <v>16</v>
      </c>
      <c r="G26" s="69" t="s">
        <v>16</v>
      </c>
      <c r="H26" s="69" t="s">
        <v>16</v>
      </c>
      <c r="I26" s="69" t="s">
        <v>16</v>
      </c>
      <c r="J26" s="9" t="s">
        <v>16</v>
      </c>
      <c r="K26" s="9" t="s">
        <v>16</v>
      </c>
      <c r="L26" s="9" t="s">
        <v>16</v>
      </c>
      <c r="M26" s="9" t="s">
        <v>16</v>
      </c>
      <c r="N26" s="9" t="s">
        <v>16</v>
      </c>
      <c r="O26" s="9" t="s">
        <v>16</v>
      </c>
      <c r="P26" s="9" t="s">
        <v>16</v>
      </c>
      <c r="Q26" s="9" t="s">
        <v>16</v>
      </c>
    </row>
    <row r="27" spans="1:17">
      <c r="A27" s="4" t="s">
        <v>52</v>
      </c>
      <c r="B27" s="13"/>
      <c r="C27" s="13"/>
      <c r="D27" s="13"/>
      <c r="E27" s="13"/>
      <c r="F27" s="72"/>
      <c r="G27" s="72"/>
      <c r="H27" s="13"/>
      <c r="I27" s="13"/>
      <c r="J27" s="13"/>
      <c r="K27" s="13"/>
      <c r="L27" s="13"/>
      <c r="M27" s="13"/>
      <c r="N27" s="13"/>
      <c r="O27" s="13"/>
      <c r="P27" s="13"/>
      <c r="Q27" s="13"/>
    </row>
    <row r="28" spans="1:17">
      <c r="A28" s="7" t="s">
        <v>111</v>
      </c>
      <c r="B28" s="12">
        <v>192</v>
      </c>
      <c r="C28" s="12">
        <v>192</v>
      </c>
      <c r="D28" s="12">
        <v>192</v>
      </c>
      <c r="E28" s="12">
        <v>192</v>
      </c>
      <c r="F28" s="71">
        <v>192</v>
      </c>
      <c r="G28" s="71">
        <v>192</v>
      </c>
      <c r="H28" s="12">
        <v>192</v>
      </c>
      <c r="I28" s="12">
        <v>192</v>
      </c>
      <c r="J28" s="12">
        <v>192</v>
      </c>
      <c r="K28" s="12">
        <v>192</v>
      </c>
      <c r="L28" s="12">
        <v>192</v>
      </c>
      <c r="M28" s="12">
        <v>192</v>
      </c>
      <c r="N28" s="12">
        <v>192</v>
      </c>
      <c r="O28" s="12">
        <v>192</v>
      </c>
      <c r="P28" s="12">
        <v>192</v>
      </c>
      <c r="Q28" s="12">
        <v>192</v>
      </c>
    </row>
    <row r="29" spans="1:17">
      <c r="A29" s="15" t="s">
        <v>54</v>
      </c>
      <c r="B29" s="16">
        <v>4</v>
      </c>
      <c r="C29" s="16">
        <v>4</v>
      </c>
      <c r="D29" s="16">
        <v>4</v>
      </c>
      <c r="E29" s="16">
        <v>4</v>
      </c>
      <c r="F29" s="73">
        <v>4</v>
      </c>
      <c r="G29" s="73">
        <v>4</v>
      </c>
      <c r="H29" s="82">
        <v>4</v>
      </c>
      <c r="I29" s="82">
        <v>4</v>
      </c>
      <c r="J29" s="82">
        <v>2</v>
      </c>
      <c r="K29" s="82">
        <v>2</v>
      </c>
      <c r="L29" s="82">
        <v>4</v>
      </c>
      <c r="M29" s="82">
        <v>4</v>
      </c>
      <c r="N29" s="82">
        <v>4</v>
      </c>
      <c r="O29" s="82">
        <v>4</v>
      </c>
      <c r="P29" s="82">
        <v>4</v>
      </c>
      <c r="Q29" s="82">
        <v>4</v>
      </c>
    </row>
    <row r="30" spans="1:17" ht="41.4">
      <c r="A30" s="7" t="s">
        <v>56</v>
      </c>
      <c r="B30" s="12">
        <f t="shared" ref="B30:G30" si="4">B31+10*LOG10(B28/B13)-B32</f>
        <v>12.771212547196624</v>
      </c>
      <c r="C30" s="12">
        <f t="shared" si="4"/>
        <v>12.771212547196624</v>
      </c>
      <c r="D30" s="12">
        <f t="shared" si="4"/>
        <v>9.8212125471966232</v>
      </c>
      <c r="E30" s="12">
        <f t="shared" si="4"/>
        <v>9.8212125471966232</v>
      </c>
      <c r="F30" s="71">
        <f t="shared" si="4"/>
        <v>12.771212547196624</v>
      </c>
      <c r="G30" s="71">
        <f t="shared" si="4"/>
        <v>12.771212547196624</v>
      </c>
      <c r="H30" s="12">
        <f>H31+10*LOG10(H28/H13)-H32</f>
        <v>12.771212547196624</v>
      </c>
      <c r="I30" s="12">
        <f>I31+10*LOG10(I28/I13)-I32</f>
        <v>12.771212547196624</v>
      </c>
      <c r="J30" s="12">
        <f t="shared" ref="J30:K30" si="5">J31+10*LOG10(J28/J13)-J32</f>
        <v>12.771212547196624</v>
      </c>
      <c r="K30" s="12">
        <f t="shared" si="5"/>
        <v>12.771212547196624</v>
      </c>
      <c r="L30" s="12">
        <f>L31+10*LOG10(L28/L13)-L32</f>
        <v>12.771212547196624</v>
      </c>
      <c r="M30" s="12">
        <f>M31+10*LOG10(M28/M13)-M32</f>
        <v>12.771212547196624</v>
      </c>
      <c r="N30" s="12">
        <f>N31+10*LOG10(N28/N13)-N32</f>
        <v>12.771212547196624</v>
      </c>
      <c r="O30" s="12">
        <f>O31+10*LOG10(O28/O13)-O32</f>
        <v>12.771212547196624</v>
      </c>
      <c r="P30" s="12">
        <f>P31+10*LOG10(P28/P13)-P32</f>
        <v>12.771212547196624</v>
      </c>
      <c r="Q30" s="12">
        <f>Q31+10*LOG10(Q28/Q13)-Q32</f>
        <v>12.771212547196624</v>
      </c>
    </row>
    <row r="31" spans="1:17">
      <c r="A31" s="7" t="s">
        <v>57</v>
      </c>
      <c r="B31" s="8">
        <v>8</v>
      </c>
      <c r="C31" s="8">
        <v>8</v>
      </c>
      <c r="D31" s="8">
        <v>8</v>
      </c>
      <c r="E31" s="8">
        <v>8</v>
      </c>
      <c r="F31" s="68">
        <v>8</v>
      </c>
      <c r="G31" s="68">
        <v>8</v>
      </c>
      <c r="H31" s="8">
        <v>8</v>
      </c>
      <c r="I31" s="8">
        <v>8</v>
      </c>
      <c r="J31" s="8">
        <v>8</v>
      </c>
      <c r="K31" s="8">
        <v>8</v>
      </c>
      <c r="L31" s="8">
        <v>8</v>
      </c>
      <c r="M31" s="8">
        <v>8</v>
      </c>
      <c r="N31" s="8">
        <v>8</v>
      </c>
      <c r="O31" s="8">
        <v>8</v>
      </c>
      <c r="P31" s="8">
        <v>8</v>
      </c>
      <c r="Q31" s="8">
        <v>8</v>
      </c>
    </row>
    <row r="32" spans="1:17" ht="41.4">
      <c r="A32" s="15" t="s">
        <v>58</v>
      </c>
      <c r="B32" s="16">
        <v>0</v>
      </c>
      <c r="C32" s="16">
        <v>0</v>
      </c>
      <c r="D32" s="16">
        <v>2.95</v>
      </c>
      <c r="E32" s="16">
        <v>2.95</v>
      </c>
      <c r="F32" s="73">
        <v>0</v>
      </c>
      <c r="G32" s="73">
        <v>0</v>
      </c>
      <c r="H32" s="82">
        <v>0</v>
      </c>
      <c r="I32" s="82">
        <v>0</v>
      </c>
      <c r="J32" s="82">
        <v>0</v>
      </c>
      <c r="K32" s="82">
        <v>0</v>
      </c>
      <c r="L32" s="82">
        <v>0</v>
      </c>
      <c r="M32" s="82">
        <v>0</v>
      </c>
      <c r="N32" s="82">
        <v>0</v>
      </c>
      <c r="O32" s="82">
        <v>0</v>
      </c>
      <c r="P32" s="82">
        <v>0</v>
      </c>
      <c r="Q32" s="82">
        <v>0</v>
      </c>
    </row>
    <row r="33" spans="1:17" ht="27.6">
      <c r="A33" s="17" t="s">
        <v>105</v>
      </c>
      <c r="B33" s="18">
        <v>8</v>
      </c>
      <c r="C33" s="18">
        <v>8</v>
      </c>
      <c r="D33" s="18">
        <v>12.04</v>
      </c>
      <c r="E33" s="18">
        <v>12.04</v>
      </c>
      <c r="F33" s="74">
        <v>8</v>
      </c>
      <c r="G33" s="74">
        <v>8</v>
      </c>
      <c r="H33" s="16">
        <v>8</v>
      </c>
      <c r="I33" s="16">
        <v>8</v>
      </c>
      <c r="J33" s="16">
        <f>10*LOG10(J13/J29)</f>
        <v>15.051499783199061</v>
      </c>
      <c r="K33" s="16">
        <f>10*LOG10(K13/K29)</f>
        <v>15.051499783199061</v>
      </c>
      <c r="L33" s="16">
        <v>8</v>
      </c>
      <c r="M33" s="16">
        <v>8</v>
      </c>
      <c r="N33" s="16">
        <v>8</v>
      </c>
      <c r="O33" s="16">
        <v>8</v>
      </c>
      <c r="P33" s="16">
        <v>12</v>
      </c>
      <c r="Q33" s="16">
        <v>12</v>
      </c>
    </row>
    <row r="34" spans="1:17" ht="27.6">
      <c r="A34" s="7" t="s">
        <v>60</v>
      </c>
      <c r="B34" s="8">
        <v>3</v>
      </c>
      <c r="C34" s="8">
        <v>3</v>
      </c>
      <c r="D34" s="8">
        <v>3</v>
      </c>
      <c r="E34" s="8">
        <v>3</v>
      </c>
      <c r="F34" s="68">
        <v>3</v>
      </c>
      <c r="G34" s="68">
        <v>3</v>
      </c>
      <c r="H34" s="8">
        <v>3</v>
      </c>
      <c r="I34" s="8">
        <v>3</v>
      </c>
      <c r="J34" s="8">
        <v>3</v>
      </c>
      <c r="K34" s="8">
        <v>3</v>
      </c>
      <c r="L34" s="8">
        <v>3</v>
      </c>
      <c r="M34" s="8">
        <v>3</v>
      </c>
      <c r="N34" s="8">
        <v>3</v>
      </c>
      <c r="O34" s="8">
        <v>3</v>
      </c>
      <c r="P34" s="8">
        <v>3</v>
      </c>
      <c r="Q34" s="8">
        <v>3</v>
      </c>
    </row>
    <row r="35" spans="1:17">
      <c r="A35" s="7" t="s">
        <v>61</v>
      </c>
      <c r="B35" s="8">
        <v>5</v>
      </c>
      <c r="C35" s="8">
        <v>5</v>
      </c>
      <c r="D35" s="8">
        <v>5</v>
      </c>
      <c r="E35" s="8">
        <v>5</v>
      </c>
      <c r="F35" s="68">
        <v>5</v>
      </c>
      <c r="G35" s="68">
        <v>5</v>
      </c>
      <c r="H35" s="8">
        <v>5</v>
      </c>
      <c r="I35" s="8">
        <v>5</v>
      </c>
      <c r="J35" s="8">
        <v>5</v>
      </c>
      <c r="K35" s="8">
        <v>5</v>
      </c>
      <c r="L35" s="8">
        <v>5</v>
      </c>
      <c r="M35" s="8">
        <v>5</v>
      </c>
      <c r="N35" s="8">
        <v>5</v>
      </c>
      <c r="O35" s="8">
        <v>5</v>
      </c>
      <c r="P35" s="8">
        <v>5</v>
      </c>
      <c r="Q35" s="8">
        <v>5</v>
      </c>
    </row>
    <row r="36" spans="1:17">
      <c r="A36" s="7" t="s">
        <v>62</v>
      </c>
      <c r="B36" s="8">
        <v>-174</v>
      </c>
      <c r="C36" s="8">
        <v>-174</v>
      </c>
      <c r="D36" s="8">
        <v>-174</v>
      </c>
      <c r="E36" s="8">
        <v>-174</v>
      </c>
      <c r="F36" s="68">
        <v>-174</v>
      </c>
      <c r="G36" s="68">
        <v>-174</v>
      </c>
      <c r="H36" s="8">
        <v>-174</v>
      </c>
      <c r="I36" s="8">
        <v>-174</v>
      </c>
      <c r="J36" s="8">
        <v>-174</v>
      </c>
      <c r="K36" s="8">
        <v>-174</v>
      </c>
      <c r="L36" s="8">
        <v>-174</v>
      </c>
      <c r="M36" s="8">
        <v>-174</v>
      </c>
      <c r="N36" s="8">
        <v>-174</v>
      </c>
      <c r="O36" s="8">
        <v>-174</v>
      </c>
      <c r="P36" s="8">
        <v>-174</v>
      </c>
      <c r="Q36" s="8">
        <v>-174</v>
      </c>
    </row>
    <row r="37" spans="1:17">
      <c r="A37" s="15" t="s">
        <v>63</v>
      </c>
      <c r="B37" s="16">
        <v>-999</v>
      </c>
      <c r="C37" s="16">
        <v>-999</v>
      </c>
      <c r="D37" s="16">
        <v>-999</v>
      </c>
      <c r="E37" s="16">
        <v>-999</v>
      </c>
      <c r="F37" s="73">
        <v>-999</v>
      </c>
      <c r="G37" s="73">
        <v>-999</v>
      </c>
      <c r="H37" s="82">
        <v>-999</v>
      </c>
      <c r="I37" s="82">
        <v>-999</v>
      </c>
      <c r="J37" s="82">
        <v>-161.69999999999999</v>
      </c>
      <c r="K37" s="82">
        <v>-161.69999999999999</v>
      </c>
      <c r="L37" s="82">
        <v>-999</v>
      </c>
      <c r="M37" s="82">
        <v>-999</v>
      </c>
      <c r="N37" s="82">
        <v>-999</v>
      </c>
      <c r="O37" s="82">
        <v>-999</v>
      </c>
      <c r="P37" s="82">
        <v>-161.69999999999999</v>
      </c>
      <c r="Q37" s="82">
        <v>-161.69999999999999</v>
      </c>
    </row>
    <row r="38" spans="1:17">
      <c r="A38" s="14" t="s">
        <v>65</v>
      </c>
      <c r="B38" s="12" t="s">
        <v>16</v>
      </c>
      <c r="C38" s="12" t="s">
        <v>16</v>
      </c>
      <c r="D38" s="12" t="s">
        <v>16</v>
      </c>
      <c r="E38" s="12" t="s">
        <v>16</v>
      </c>
      <c r="F38" s="71" t="s">
        <v>16</v>
      </c>
      <c r="G38" s="71" t="s">
        <v>16</v>
      </c>
      <c r="H38" s="12" t="s">
        <v>16</v>
      </c>
      <c r="I38" s="12" t="s">
        <v>16</v>
      </c>
      <c r="J38" s="12" t="s">
        <v>16</v>
      </c>
      <c r="K38" s="12" t="s">
        <v>16</v>
      </c>
      <c r="L38" s="12" t="s">
        <v>16</v>
      </c>
      <c r="M38" s="12" t="s">
        <v>16</v>
      </c>
      <c r="N38" s="12" t="s">
        <v>16</v>
      </c>
      <c r="O38" s="12" t="s">
        <v>16</v>
      </c>
      <c r="P38" s="12" t="s">
        <v>16</v>
      </c>
      <c r="Q38" s="12" t="s">
        <v>16</v>
      </c>
    </row>
    <row r="39" spans="1:17" ht="27.6">
      <c r="A39" s="7" t="s">
        <v>66</v>
      </c>
      <c r="B39" s="12">
        <f t="shared" ref="B39:G39" si="6">10*LOG10(10^((B35+B36)/10)+10^(B37/10))</f>
        <v>-169.00000000000003</v>
      </c>
      <c r="C39" s="12">
        <f t="shared" si="6"/>
        <v>-169.00000000000003</v>
      </c>
      <c r="D39" s="12">
        <f t="shared" si="6"/>
        <v>-169.00000000000003</v>
      </c>
      <c r="E39" s="12">
        <f t="shared" si="6"/>
        <v>-169.00000000000003</v>
      </c>
      <c r="F39" s="71">
        <f t="shared" si="6"/>
        <v>-169.00000000000003</v>
      </c>
      <c r="G39" s="71">
        <f t="shared" si="6"/>
        <v>-169.00000000000003</v>
      </c>
      <c r="H39" s="12">
        <f>10*LOG10(10^((H35+H36)/10)+10^(H37/10))</f>
        <v>-169.00000000000003</v>
      </c>
      <c r="I39" s="12">
        <f>10*LOG10(10^((I35+I36)/10)+10^(I37/10))</f>
        <v>-169.00000000000003</v>
      </c>
      <c r="J39" s="12">
        <f t="shared" ref="J39:K39" si="7">10*LOG10(10^((J35+J36)/10)+10^(J37/10))</f>
        <v>-160.9583889004532</v>
      </c>
      <c r="K39" s="12">
        <f t="shared" si="7"/>
        <v>-160.9583889004532</v>
      </c>
      <c r="L39" s="12">
        <f>10*LOG10(10^((L35+L36)/10)+10^(L37/10))</f>
        <v>-169.00000000000003</v>
      </c>
      <c r="M39" s="12">
        <f>10*LOG10(10^((M35+M36)/10)+10^(M37/10))</f>
        <v>-169.00000000000003</v>
      </c>
      <c r="N39" s="12">
        <f>10*LOG10(10^((N35+N36)/10)+10^(N37/10))</f>
        <v>-169.00000000000003</v>
      </c>
      <c r="O39" s="12">
        <f>10*LOG10(10^((O35+O36)/10)+10^(O37/10))</f>
        <v>-169.00000000000003</v>
      </c>
      <c r="P39" s="12">
        <f>10*LOG10(10^((P35+P36)/10)+10^(P37/10))</f>
        <v>-160.9583889004532</v>
      </c>
      <c r="Q39" s="12">
        <f>10*LOG10(10^((Q35+Q36)/10)+10^(Q37/10))</f>
        <v>-160.9583889004532</v>
      </c>
    </row>
    <row r="40" spans="1:17" ht="27.6">
      <c r="A40" s="7" t="s">
        <v>107</v>
      </c>
      <c r="B40" s="9" t="s">
        <v>16</v>
      </c>
      <c r="C40" s="9" t="s">
        <v>16</v>
      </c>
      <c r="D40" s="9" t="s">
        <v>16</v>
      </c>
      <c r="E40" s="9" t="s">
        <v>16</v>
      </c>
      <c r="F40" s="69" t="s">
        <v>16</v>
      </c>
      <c r="G40" s="69" t="s">
        <v>16</v>
      </c>
      <c r="H40" s="69" t="s">
        <v>16</v>
      </c>
      <c r="I40" s="69" t="s">
        <v>16</v>
      </c>
      <c r="J40" s="9" t="s">
        <v>16</v>
      </c>
      <c r="K40" s="9" t="s">
        <v>16</v>
      </c>
      <c r="L40" s="9" t="s">
        <v>16</v>
      </c>
      <c r="M40" s="9" t="s">
        <v>16</v>
      </c>
      <c r="N40" s="9" t="s">
        <v>16</v>
      </c>
      <c r="O40" s="9" t="s">
        <v>16</v>
      </c>
      <c r="P40" s="9" t="s">
        <v>16</v>
      </c>
      <c r="Q40" s="9" t="s">
        <v>16</v>
      </c>
    </row>
    <row r="41" spans="1:17">
      <c r="A41" s="20" t="s">
        <v>68</v>
      </c>
      <c r="B41" s="12">
        <f t="shared" ref="B41:G41" si="8">1*12*30*1000</f>
        <v>360000</v>
      </c>
      <c r="C41" s="12">
        <f t="shared" si="8"/>
        <v>360000</v>
      </c>
      <c r="D41" s="12">
        <f t="shared" si="8"/>
        <v>360000</v>
      </c>
      <c r="E41" s="12">
        <f t="shared" si="8"/>
        <v>360000</v>
      </c>
      <c r="F41" s="71">
        <f t="shared" si="8"/>
        <v>360000</v>
      </c>
      <c r="G41" s="71">
        <f t="shared" si="8"/>
        <v>360000</v>
      </c>
      <c r="H41" s="12">
        <f>1*12*30*1000</f>
        <v>360000</v>
      </c>
      <c r="I41" s="12">
        <f>1*12*30*1000</f>
        <v>360000</v>
      </c>
      <c r="J41" s="12">
        <f t="shared" ref="J41:K41" si="9">1*12*30*1000</f>
        <v>360000</v>
      </c>
      <c r="K41" s="12">
        <f t="shared" si="9"/>
        <v>360000</v>
      </c>
      <c r="L41" s="12">
        <f>1*12*30*1000</f>
        <v>360000</v>
      </c>
      <c r="M41" s="12">
        <f>1*12*30*1000</f>
        <v>360000</v>
      </c>
      <c r="N41" s="12">
        <f>1*12*30*1000</f>
        <v>360000</v>
      </c>
      <c r="O41" s="12">
        <f>1*12*30*1000</f>
        <v>360000</v>
      </c>
      <c r="P41" s="12">
        <f>1*12*30*1000</f>
        <v>360000</v>
      </c>
      <c r="Q41" s="12">
        <f>1*12*30*1000</f>
        <v>360000</v>
      </c>
    </row>
    <row r="42" spans="1:17">
      <c r="A42" s="20" t="s">
        <v>70</v>
      </c>
      <c r="B42" s="12" t="s">
        <v>16</v>
      </c>
      <c r="C42" s="12" t="s">
        <v>16</v>
      </c>
      <c r="D42" s="12" t="s">
        <v>16</v>
      </c>
      <c r="E42" s="12" t="s">
        <v>16</v>
      </c>
      <c r="F42" s="71" t="s">
        <v>16</v>
      </c>
      <c r="G42" s="71" t="s">
        <v>16</v>
      </c>
      <c r="H42" s="12" t="s">
        <v>16</v>
      </c>
      <c r="I42" s="12" t="s">
        <v>16</v>
      </c>
      <c r="J42" s="12" t="s">
        <v>16</v>
      </c>
      <c r="K42" s="12" t="s">
        <v>16</v>
      </c>
      <c r="L42" s="12" t="s">
        <v>16</v>
      </c>
      <c r="M42" s="12" t="s">
        <v>16</v>
      </c>
      <c r="N42" s="12" t="s">
        <v>16</v>
      </c>
      <c r="O42" s="12" t="s">
        <v>16</v>
      </c>
      <c r="P42" s="12" t="s">
        <v>16</v>
      </c>
      <c r="Q42" s="12" t="s">
        <v>16</v>
      </c>
    </row>
    <row r="43" spans="1:17">
      <c r="A43" s="7" t="s">
        <v>71</v>
      </c>
      <c r="B43" s="12">
        <f t="shared" ref="B43:G43" si="10">B39+10*LOG10(B41)</f>
        <v>-113.43697499232715</v>
      </c>
      <c r="C43" s="12">
        <f t="shared" si="10"/>
        <v>-113.43697499232715</v>
      </c>
      <c r="D43" s="12">
        <f t="shared" si="10"/>
        <v>-113.43697499232715</v>
      </c>
      <c r="E43" s="12">
        <f t="shared" si="10"/>
        <v>-113.43697499232715</v>
      </c>
      <c r="F43" s="71">
        <f t="shared" si="10"/>
        <v>-113.43697499232715</v>
      </c>
      <c r="G43" s="71">
        <f t="shared" si="10"/>
        <v>-113.43697499232715</v>
      </c>
      <c r="H43" s="12">
        <f>H39+10*LOG10(H41)</f>
        <v>-113.43697499232715</v>
      </c>
      <c r="I43" s="12">
        <f>I39+10*LOG10(I41)</f>
        <v>-113.43697499232715</v>
      </c>
      <c r="J43" s="12">
        <f t="shared" ref="J43:K43" si="11">J39+10*LOG10(J41)</f>
        <v>-105.39536389278032</v>
      </c>
      <c r="K43" s="12">
        <f t="shared" si="11"/>
        <v>-105.39536389278032</v>
      </c>
      <c r="L43" s="12">
        <f>L39+10*LOG10(L41)</f>
        <v>-113.43697499232715</v>
      </c>
      <c r="M43" s="12">
        <f>M39+10*LOG10(M41)</f>
        <v>-113.43697499232715</v>
      </c>
      <c r="N43" s="12">
        <f>N39+10*LOG10(N41)</f>
        <v>-113.43697499232715</v>
      </c>
      <c r="O43" s="12">
        <f>O39+10*LOG10(O41)</f>
        <v>-113.43697499232715</v>
      </c>
      <c r="P43" s="12">
        <f>P39+10*LOG10(P41)</f>
        <v>-105.39536389278032</v>
      </c>
      <c r="Q43" s="12">
        <f>Q39+10*LOG10(Q41)</f>
        <v>-105.39536389278032</v>
      </c>
    </row>
    <row r="44" spans="1:17">
      <c r="A44" s="7" t="s">
        <v>72</v>
      </c>
      <c r="B44" s="9" t="s">
        <v>16</v>
      </c>
      <c r="C44" s="9" t="s">
        <v>16</v>
      </c>
      <c r="D44" s="9" t="s">
        <v>16</v>
      </c>
      <c r="E44" s="9" t="s">
        <v>16</v>
      </c>
      <c r="F44" s="69" t="s">
        <v>16</v>
      </c>
      <c r="G44" s="69" t="s">
        <v>16</v>
      </c>
      <c r="H44" s="69" t="s">
        <v>16</v>
      </c>
      <c r="I44" s="69" t="s">
        <v>16</v>
      </c>
      <c r="J44" s="9" t="s">
        <v>16</v>
      </c>
      <c r="K44" s="9" t="s">
        <v>16</v>
      </c>
      <c r="L44" s="9" t="s">
        <v>16</v>
      </c>
      <c r="M44" s="9" t="s">
        <v>16</v>
      </c>
      <c r="N44" s="9" t="s">
        <v>16</v>
      </c>
      <c r="O44" s="9" t="s">
        <v>16</v>
      </c>
      <c r="P44" s="9" t="s">
        <v>16</v>
      </c>
      <c r="Q44" s="9" t="s">
        <v>16</v>
      </c>
    </row>
    <row r="45" spans="1:17">
      <c r="A45" s="17" t="s">
        <v>73</v>
      </c>
      <c r="B45" s="18">
        <v>-3.6</v>
      </c>
      <c r="C45" s="18">
        <v>-3.4</v>
      </c>
      <c r="D45" s="18">
        <v>-8.6</v>
      </c>
      <c r="E45" s="18">
        <v>-8.6</v>
      </c>
      <c r="F45" s="75">
        <v>-3.86</v>
      </c>
      <c r="G45" s="75">
        <v>-3.76</v>
      </c>
      <c r="H45" s="16">
        <v>-7.67</v>
      </c>
      <c r="I45" s="16">
        <v>-7.7</v>
      </c>
      <c r="J45" s="16">
        <v>-3.41</v>
      </c>
      <c r="K45" s="16">
        <v>-3.41</v>
      </c>
      <c r="L45" s="16">
        <v>-7.7</v>
      </c>
      <c r="M45" s="16">
        <v>-7.7</v>
      </c>
      <c r="N45" s="16">
        <v>-13.72</v>
      </c>
      <c r="O45" s="16">
        <v>-13.72</v>
      </c>
      <c r="P45" s="16">
        <v>-7.3</v>
      </c>
      <c r="Q45" s="16">
        <v>-7.3</v>
      </c>
    </row>
    <row r="46" spans="1:17">
      <c r="A46" s="20" t="s">
        <v>75</v>
      </c>
      <c r="B46" s="12" t="s">
        <v>16</v>
      </c>
      <c r="C46" s="12" t="s">
        <v>16</v>
      </c>
      <c r="D46" s="12" t="s">
        <v>16</v>
      </c>
      <c r="E46" s="12" t="s">
        <v>16</v>
      </c>
      <c r="F46" s="71" t="s">
        <v>16</v>
      </c>
      <c r="G46" s="71" t="s">
        <v>16</v>
      </c>
      <c r="H46" s="12" t="s">
        <v>16</v>
      </c>
      <c r="I46" s="12" t="s">
        <v>16</v>
      </c>
      <c r="J46" s="12" t="s">
        <v>16</v>
      </c>
      <c r="K46" s="12" t="s">
        <v>16</v>
      </c>
      <c r="L46" s="12" t="s">
        <v>16</v>
      </c>
      <c r="M46" s="12" t="s">
        <v>16</v>
      </c>
      <c r="N46" s="12" t="s">
        <v>16</v>
      </c>
      <c r="O46" s="12" t="s">
        <v>16</v>
      </c>
      <c r="P46" s="12" t="s">
        <v>16</v>
      </c>
      <c r="Q46" s="12" t="s">
        <v>16</v>
      </c>
    </row>
    <row r="47" spans="1:17">
      <c r="A47" s="7" t="s">
        <v>76</v>
      </c>
      <c r="B47" s="8">
        <v>2</v>
      </c>
      <c r="C47" s="8">
        <v>2</v>
      </c>
      <c r="D47" s="8">
        <v>2</v>
      </c>
      <c r="E47" s="8">
        <v>2</v>
      </c>
      <c r="F47" s="68">
        <v>2</v>
      </c>
      <c r="G47" s="68">
        <v>2</v>
      </c>
      <c r="H47" s="8">
        <v>2</v>
      </c>
      <c r="I47" s="8">
        <v>2</v>
      </c>
      <c r="J47" s="8">
        <v>2</v>
      </c>
      <c r="K47" s="8">
        <v>2</v>
      </c>
      <c r="L47" s="8">
        <v>2</v>
      </c>
      <c r="M47" s="8">
        <v>2</v>
      </c>
      <c r="N47" s="8">
        <v>2</v>
      </c>
      <c r="O47" s="8">
        <v>2</v>
      </c>
      <c r="P47" s="8">
        <v>2</v>
      </c>
      <c r="Q47" s="8">
        <v>2</v>
      </c>
    </row>
    <row r="48" spans="1:17" ht="27.6">
      <c r="A48" s="7" t="s">
        <v>77</v>
      </c>
      <c r="B48" s="8">
        <v>0</v>
      </c>
      <c r="C48" s="8">
        <v>0</v>
      </c>
      <c r="D48" s="8">
        <v>0</v>
      </c>
      <c r="E48" s="8">
        <v>0</v>
      </c>
      <c r="F48" s="68">
        <v>0</v>
      </c>
      <c r="G48" s="68">
        <v>0</v>
      </c>
      <c r="H48" s="8">
        <v>0</v>
      </c>
      <c r="I48" s="8">
        <v>0</v>
      </c>
      <c r="J48" s="8">
        <v>0</v>
      </c>
      <c r="K48" s="8">
        <v>0</v>
      </c>
      <c r="L48" s="8">
        <v>0</v>
      </c>
      <c r="M48" s="8">
        <v>0</v>
      </c>
      <c r="N48" s="8">
        <v>0</v>
      </c>
      <c r="O48" s="8">
        <v>0</v>
      </c>
      <c r="P48" s="8">
        <v>0</v>
      </c>
      <c r="Q48" s="8">
        <v>0</v>
      </c>
    </row>
    <row r="49" spans="1:17" ht="33.75" customHeight="1">
      <c r="A49" s="7" t="s">
        <v>79</v>
      </c>
      <c r="B49" s="9" t="s">
        <v>16</v>
      </c>
      <c r="C49" s="9" t="s">
        <v>16</v>
      </c>
      <c r="D49" s="9" t="s">
        <v>16</v>
      </c>
      <c r="E49" s="9" t="s">
        <v>16</v>
      </c>
      <c r="F49" s="69" t="s">
        <v>16</v>
      </c>
      <c r="G49" s="69" t="s">
        <v>16</v>
      </c>
      <c r="H49" s="69" t="s">
        <v>16</v>
      </c>
      <c r="I49" s="69" t="s">
        <v>16</v>
      </c>
      <c r="J49" s="9" t="s">
        <v>16</v>
      </c>
      <c r="K49" s="9" t="s">
        <v>16</v>
      </c>
      <c r="L49" s="9" t="s">
        <v>16</v>
      </c>
      <c r="M49" s="9" t="s">
        <v>16</v>
      </c>
      <c r="N49" s="9" t="s">
        <v>16</v>
      </c>
      <c r="O49" s="9" t="s">
        <v>16</v>
      </c>
      <c r="P49" s="9" t="s">
        <v>16</v>
      </c>
      <c r="Q49" s="9" t="s">
        <v>16</v>
      </c>
    </row>
    <row r="50" spans="1:17" ht="27.6">
      <c r="A50" s="7" t="s">
        <v>80</v>
      </c>
      <c r="B50" s="12">
        <f t="shared" ref="B50:G50" si="12">B43+B45+B47-B48</f>
        <v>-115.03697499232715</v>
      </c>
      <c r="C50" s="12">
        <f t="shared" si="12"/>
        <v>-114.83697499232716</v>
      </c>
      <c r="D50" s="12">
        <f t="shared" si="12"/>
        <v>-120.03697499232715</v>
      </c>
      <c r="E50" s="12">
        <f t="shared" si="12"/>
        <v>-120.03697499232715</v>
      </c>
      <c r="F50" s="71">
        <f t="shared" si="12"/>
        <v>-115.29697499232715</v>
      </c>
      <c r="G50" s="71">
        <f t="shared" si="12"/>
        <v>-115.19697499232716</v>
      </c>
      <c r="H50" s="12">
        <f>H43+H45+H47-H48</f>
        <v>-119.10697499232715</v>
      </c>
      <c r="I50" s="12">
        <f>I43+I45+I47-I48</f>
        <v>-119.13697499232715</v>
      </c>
      <c r="J50" s="12">
        <f t="shared" ref="J50:K50" si="13">J43+J45+J47-J48</f>
        <v>-106.80536389278032</v>
      </c>
      <c r="K50" s="12">
        <f t="shared" si="13"/>
        <v>-106.80536389278032</v>
      </c>
      <c r="L50" s="12">
        <f>L43+L45+L47-L48</f>
        <v>-119.13697499232715</v>
      </c>
      <c r="M50" s="12">
        <f>M43+M45+M47-M48</f>
        <v>-119.13697499232715</v>
      </c>
      <c r="N50" s="12">
        <f>N43+N45+N47-N48</f>
        <v>-125.15697499232715</v>
      </c>
      <c r="O50" s="12">
        <f>O43+O45+O47-O48</f>
        <v>-125.15697499232715</v>
      </c>
      <c r="P50" s="12">
        <f>P43+P45+P47-P48</f>
        <v>-110.69536389278032</v>
      </c>
      <c r="Q50" s="12">
        <f>Q43+Q45+Q47-Q48</f>
        <v>-110.69536389278032</v>
      </c>
    </row>
    <row r="51" spans="1:17" ht="27.6">
      <c r="A51" s="7" t="s">
        <v>82</v>
      </c>
      <c r="B51" s="12" t="s">
        <v>16</v>
      </c>
      <c r="C51" s="12" t="s">
        <v>16</v>
      </c>
      <c r="D51" s="12" t="s">
        <v>16</v>
      </c>
      <c r="E51" s="12" t="s">
        <v>16</v>
      </c>
      <c r="F51" s="71" t="s">
        <v>16</v>
      </c>
      <c r="G51" s="71" t="s">
        <v>16</v>
      </c>
      <c r="H51" s="12" t="s">
        <v>16</v>
      </c>
      <c r="I51" s="12" t="s">
        <v>16</v>
      </c>
      <c r="J51" s="12" t="s">
        <v>16</v>
      </c>
      <c r="K51" s="12" t="s">
        <v>16</v>
      </c>
      <c r="L51" s="12" t="s">
        <v>16</v>
      </c>
      <c r="M51" s="12" t="s">
        <v>16</v>
      </c>
      <c r="N51" s="12" t="s">
        <v>16</v>
      </c>
      <c r="O51" s="12" t="s">
        <v>16</v>
      </c>
      <c r="P51" s="12" t="s">
        <v>16</v>
      </c>
      <c r="Q51" s="12" t="s">
        <v>16</v>
      </c>
    </row>
    <row r="52" spans="1:17" ht="27.6">
      <c r="A52" s="21" t="s">
        <v>83</v>
      </c>
      <c r="B52" s="22">
        <f t="shared" ref="B52:G52" si="14">B25+B30+B33-B34-B50</f>
        <v>154.80818753952377</v>
      </c>
      <c r="C52" s="22">
        <f t="shared" si="14"/>
        <v>151.60818753952378</v>
      </c>
      <c r="D52" s="22">
        <f t="shared" si="14"/>
        <v>160.89818753952378</v>
      </c>
      <c r="E52" s="22">
        <f t="shared" si="14"/>
        <v>157.89818753952378</v>
      </c>
      <c r="F52" s="76">
        <f t="shared" si="14"/>
        <v>155.06818753952376</v>
      </c>
      <c r="G52" s="76">
        <f t="shared" si="14"/>
        <v>151.9681875395238</v>
      </c>
      <c r="H52" s="22">
        <f>H25+H30+H33-H34-H50</f>
        <v>158.87818753952376</v>
      </c>
      <c r="I52" s="22">
        <f>I25+I30+I33-I34-I50</f>
        <v>155.90818753952379</v>
      </c>
      <c r="J52" s="22">
        <f t="shared" ref="J52:K52" si="15">J25+J30+J33-J34-J50</f>
        <v>153.62807622317601</v>
      </c>
      <c r="K52" s="22">
        <f t="shared" si="15"/>
        <v>150.62807622317601</v>
      </c>
      <c r="L52" s="22">
        <f>L25+L30+L33-L34-L50</f>
        <v>158.90818753952379</v>
      </c>
      <c r="M52" s="22">
        <f>M25+M30+M33-M34-M50</f>
        <v>155.90818753952379</v>
      </c>
      <c r="N52" s="22">
        <f>N25+N30+N33-N34-N50</f>
        <v>164.92818753952378</v>
      </c>
      <c r="O52" s="22">
        <f>O25+O30+O33-O34-O50</f>
        <v>161.92818753952378</v>
      </c>
      <c r="P52" s="22">
        <f>P25+P30+P33-P34-P50</f>
        <v>154.46657643997696</v>
      </c>
      <c r="Q52" s="22">
        <f>Q25+Q30+Q33-Q34-Q50</f>
        <v>151.46657643997696</v>
      </c>
    </row>
    <row r="53" spans="1:17" ht="27.6">
      <c r="A53" s="23" t="s">
        <v>85</v>
      </c>
      <c r="B53" s="24" t="s">
        <v>16</v>
      </c>
      <c r="C53" s="24" t="s">
        <v>16</v>
      </c>
      <c r="D53" s="24" t="s">
        <v>16</v>
      </c>
      <c r="E53" s="24" t="s">
        <v>16</v>
      </c>
      <c r="F53" s="77" t="s">
        <v>16</v>
      </c>
      <c r="G53" s="77" t="s">
        <v>16</v>
      </c>
      <c r="H53" s="24" t="s">
        <v>16</v>
      </c>
      <c r="I53" s="24" t="s">
        <v>16</v>
      </c>
      <c r="J53" s="24" t="s">
        <v>16</v>
      </c>
      <c r="K53" s="24" t="s">
        <v>16</v>
      </c>
      <c r="L53" s="24" t="s">
        <v>16</v>
      </c>
      <c r="M53" s="24" t="s">
        <v>16</v>
      </c>
      <c r="N53" s="24" t="s">
        <v>16</v>
      </c>
      <c r="O53" s="24" t="s">
        <v>16</v>
      </c>
      <c r="P53" s="24" t="s">
        <v>16</v>
      </c>
      <c r="Q53" s="24" t="s">
        <v>16</v>
      </c>
    </row>
    <row r="54" spans="1:17">
      <c r="A54" s="4" t="s">
        <v>86</v>
      </c>
      <c r="B54" s="13"/>
      <c r="C54" s="13"/>
      <c r="D54" s="13"/>
      <c r="E54" s="13"/>
      <c r="F54" s="72"/>
      <c r="G54" s="72"/>
      <c r="H54" s="13"/>
      <c r="I54" s="13"/>
      <c r="J54" s="13"/>
      <c r="K54" s="13"/>
      <c r="L54" s="13"/>
      <c r="M54" s="13"/>
      <c r="N54" s="13"/>
      <c r="O54" s="13"/>
      <c r="P54" s="13"/>
      <c r="Q54" s="13"/>
    </row>
    <row r="55" spans="1:17" ht="16.5" customHeight="1">
      <c r="A55" s="15" t="s">
        <v>87</v>
      </c>
      <c r="B55" s="16">
        <v>7</v>
      </c>
      <c r="C55" s="16">
        <v>7</v>
      </c>
      <c r="D55" s="16">
        <v>7</v>
      </c>
      <c r="E55" s="16">
        <v>7</v>
      </c>
      <c r="F55" s="73">
        <v>7</v>
      </c>
      <c r="G55" s="73">
        <v>7</v>
      </c>
      <c r="H55" s="82">
        <v>7</v>
      </c>
      <c r="I55" s="82">
        <v>7</v>
      </c>
      <c r="J55" s="82">
        <v>7</v>
      </c>
      <c r="K55" s="82">
        <v>7</v>
      </c>
      <c r="L55" s="82">
        <v>7</v>
      </c>
      <c r="M55" s="82">
        <v>7</v>
      </c>
      <c r="N55" s="82">
        <v>7</v>
      </c>
      <c r="O55" s="82">
        <v>7</v>
      </c>
      <c r="P55" s="82">
        <v>7</v>
      </c>
      <c r="Q55" s="82">
        <v>7</v>
      </c>
    </row>
    <row r="56" spans="1:17" ht="27.6">
      <c r="A56" s="15" t="s">
        <v>89</v>
      </c>
      <c r="B56" s="16">
        <v>7.56</v>
      </c>
      <c r="C56" s="16">
        <v>7.56</v>
      </c>
      <c r="D56" s="16">
        <v>7.56</v>
      </c>
      <c r="E56" s="16">
        <v>7.56</v>
      </c>
      <c r="F56" s="73">
        <v>7.56</v>
      </c>
      <c r="G56" s="73">
        <v>7.56</v>
      </c>
      <c r="H56" s="82">
        <v>7.56</v>
      </c>
      <c r="I56" s="82">
        <v>7.56</v>
      </c>
      <c r="J56" s="82">
        <v>7.56</v>
      </c>
      <c r="K56" s="82">
        <v>7.56</v>
      </c>
      <c r="L56" s="82">
        <v>7.56</v>
      </c>
      <c r="M56" s="82">
        <v>7.56</v>
      </c>
      <c r="N56" s="82">
        <v>7.56</v>
      </c>
      <c r="O56" s="82">
        <v>7.56</v>
      </c>
      <c r="P56" s="82">
        <v>7.56</v>
      </c>
      <c r="Q56" s="82">
        <v>7.56</v>
      </c>
    </row>
    <row r="57" spans="1:17" ht="27.6">
      <c r="A57" s="14" t="s">
        <v>90</v>
      </c>
      <c r="B57" s="25" t="s">
        <v>16</v>
      </c>
      <c r="C57" s="25" t="s">
        <v>16</v>
      </c>
      <c r="D57" s="25" t="s">
        <v>16</v>
      </c>
      <c r="E57" s="25" t="s">
        <v>16</v>
      </c>
      <c r="F57" s="78" t="s">
        <v>16</v>
      </c>
      <c r="G57" s="78" t="s">
        <v>16</v>
      </c>
      <c r="H57" s="78" t="s">
        <v>16</v>
      </c>
      <c r="I57" s="78" t="s">
        <v>16</v>
      </c>
      <c r="J57" s="25" t="s">
        <v>16</v>
      </c>
      <c r="K57" s="25" t="s">
        <v>16</v>
      </c>
      <c r="L57" s="25" t="s">
        <v>16</v>
      </c>
      <c r="M57" s="25" t="s">
        <v>16</v>
      </c>
      <c r="N57" s="25" t="s">
        <v>16</v>
      </c>
      <c r="O57" s="25" t="s">
        <v>16</v>
      </c>
      <c r="P57" s="25" t="s">
        <v>16</v>
      </c>
      <c r="Q57" s="25" t="s">
        <v>16</v>
      </c>
    </row>
    <row r="58" spans="1:17">
      <c r="A58" s="15" t="s">
        <v>91</v>
      </c>
      <c r="B58" s="16">
        <v>0</v>
      </c>
      <c r="C58" s="16">
        <v>0</v>
      </c>
      <c r="D58" s="16">
        <v>0</v>
      </c>
      <c r="E58" s="16">
        <v>0</v>
      </c>
      <c r="F58" s="73">
        <v>0</v>
      </c>
      <c r="G58" s="73">
        <v>0</v>
      </c>
      <c r="H58" s="82">
        <v>0</v>
      </c>
      <c r="I58" s="82">
        <v>0</v>
      </c>
      <c r="J58" s="82">
        <v>0</v>
      </c>
      <c r="K58" s="82">
        <v>0</v>
      </c>
      <c r="L58" s="82">
        <v>0</v>
      </c>
      <c r="M58" s="82">
        <v>0</v>
      </c>
      <c r="N58" s="82">
        <v>0</v>
      </c>
      <c r="O58" s="82">
        <v>0</v>
      </c>
      <c r="P58" s="82">
        <v>0</v>
      </c>
      <c r="Q58" s="82">
        <v>0</v>
      </c>
    </row>
    <row r="59" spans="1:17">
      <c r="A59" s="15" t="s">
        <v>92</v>
      </c>
      <c r="B59" s="16">
        <v>26.25</v>
      </c>
      <c r="C59" s="16">
        <v>26.25</v>
      </c>
      <c r="D59" s="16">
        <v>26.25</v>
      </c>
      <c r="E59" s="16">
        <v>26.25</v>
      </c>
      <c r="F59" s="73">
        <v>26.25</v>
      </c>
      <c r="G59" s="73">
        <v>26.25</v>
      </c>
      <c r="H59" s="82">
        <v>26.25</v>
      </c>
      <c r="I59" s="82">
        <v>26.25</v>
      </c>
      <c r="J59" s="82">
        <v>26.25</v>
      </c>
      <c r="K59" s="82">
        <v>26.25</v>
      </c>
      <c r="L59" s="82">
        <v>26.25</v>
      </c>
      <c r="M59" s="82">
        <v>26.25</v>
      </c>
      <c r="N59" s="82">
        <v>26.25</v>
      </c>
      <c r="O59" s="82">
        <v>26.25</v>
      </c>
      <c r="P59" s="82">
        <v>26.25</v>
      </c>
      <c r="Q59" s="82">
        <v>26.25</v>
      </c>
    </row>
    <row r="60" spans="1:17">
      <c r="A60" s="15" t="s">
        <v>93</v>
      </c>
      <c r="B60" s="16">
        <v>0</v>
      </c>
      <c r="C60" s="16">
        <v>0</v>
      </c>
      <c r="D60" s="16">
        <v>0</v>
      </c>
      <c r="E60" s="16">
        <v>0</v>
      </c>
      <c r="F60" s="73">
        <v>0</v>
      </c>
      <c r="G60" s="73">
        <v>0</v>
      </c>
      <c r="H60" s="82">
        <v>0</v>
      </c>
      <c r="I60" s="82">
        <v>0</v>
      </c>
      <c r="J60" s="82">
        <v>0</v>
      </c>
      <c r="K60" s="82">
        <v>0</v>
      </c>
      <c r="L60" s="82">
        <v>0</v>
      </c>
      <c r="M60" s="82">
        <v>0</v>
      </c>
      <c r="N60" s="82">
        <v>0</v>
      </c>
      <c r="O60" s="82">
        <v>0</v>
      </c>
      <c r="P60" s="82">
        <v>0</v>
      </c>
      <c r="Q60" s="82">
        <v>0</v>
      </c>
    </row>
    <row r="61" spans="1:17" ht="27.6">
      <c r="A61" s="21" t="s">
        <v>108</v>
      </c>
      <c r="B61" s="22">
        <f t="shared" ref="B61:G61" si="16">B52-B56+B58-B59+B60</f>
        <v>120.99818753952377</v>
      </c>
      <c r="C61" s="22">
        <f t="shared" si="16"/>
        <v>117.79818753952378</v>
      </c>
      <c r="D61" s="22">
        <f t="shared" si="16"/>
        <v>127.08818753952377</v>
      </c>
      <c r="E61" s="22">
        <f t="shared" si="16"/>
        <v>124.08818753952377</v>
      </c>
      <c r="F61" s="76">
        <f t="shared" si="16"/>
        <v>121.25818753952376</v>
      </c>
      <c r="G61" s="76">
        <f t="shared" si="16"/>
        <v>118.15818753952379</v>
      </c>
      <c r="H61" s="22">
        <f>H52-H56+H58-H59+H60</f>
        <v>125.06818753952376</v>
      </c>
      <c r="I61" s="22">
        <f>I52-I56+I58-I59+I60</f>
        <v>122.09818753952379</v>
      </c>
      <c r="J61" s="22">
        <f t="shared" ref="J61:K61" si="17">J52-J56+J58-J59+J60</f>
        <v>119.81807622317601</v>
      </c>
      <c r="K61" s="22">
        <f t="shared" si="17"/>
        <v>116.81807622317601</v>
      </c>
      <c r="L61" s="22">
        <f>L52-L56+L58-L59+L60</f>
        <v>125.09818753952379</v>
      </c>
      <c r="M61" s="22">
        <f>M52-M56+M58-M59+M60</f>
        <v>122.09818753952379</v>
      </c>
      <c r="N61" s="22">
        <f>N52-N56+N58-N59+N60</f>
        <v>131.11818753952377</v>
      </c>
      <c r="O61" s="22">
        <f>O52-O56+O58-O59+O60</f>
        <v>128.11818753952377</v>
      </c>
      <c r="P61" s="22">
        <f>P52-P56+P58-P59+P60</f>
        <v>120.65657643997696</v>
      </c>
      <c r="Q61" s="22">
        <f>Q52-Q56+Q58-Q59+Q60</f>
        <v>117.65657643997696</v>
      </c>
    </row>
    <row r="62" spans="1:17" ht="27.6">
      <c r="A62" s="23" t="s">
        <v>109</v>
      </c>
      <c r="B62" s="24" t="s">
        <v>16</v>
      </c>
      <c r="C62" s="24" t="s">
        <v>16</v>
      </c>
      <c r="D62" s="24" t="s">
        <v>16</v>
      </c>
      <c r="E62" s="24" t="s">
        <v>16</v>
      </c>
      <c r="F62" s="77" t="s">
        <v>16</v>
      </c>
      <c r="G62" s="77" t="s">
        <v>16</v>
      </c>
      <c r="H62" s="24" t="s">
        <v>16</v>
      </c>
      <c r="I62" s="24" t="s">
        <v>16</v>
      </c>
      <c r="J62" s="24" t="s">
        <v>16</v>
      </c>
      <c r="K62" s="24" t="s">
        <v>16</v>
      </c>
      <c r="L62" s="24" t="s">
        <v>16</v>
      </c>
      <c r="M62" s="24" t="s">
        <v>16</v>
      </c>
      <c r="N62" s="24" t="s">
        <v>16</v>
      </c>
      <c r="O62" s="24" t="s">
        <v>16</v>
      </c>
      <c r="P62" s="24" t="s">
        <v>16</v>
      </c>
      <c r="Q62" s="24" t="s">
        <v>16</v>
      </c>
    </row>
    <row r="63" spans="1:17">
      <c r="C63" s="2"/>
      <c r="E63" s="2"/>
      <c r="G63" s="79"/>
      <c r="I63" s="79"/>
      <c r="J63" s="2"/>
      <c r="K63" s="2"/>
      <c r="L63" s="2"/>
      <c r="M63" s="2"/>
      <c r="O63" s="2"/>
      <c r="P63" s="2"/>
      <c r="Q63" s="2"/>
    </row>
    <row r="64" spans="1:17">
      <c r="A64" s="21" t="s">
        <v>97</v>
      </c>
      <c r="B64" s="22">
        <f t="shared" ref="B64:G64" si="18">B17+B22-B50+B21+B33</f>
        <v>146.03697499232715</v>
      </c>
      <c r="C64" s="22">
        <f t="shared" si="18"/>
        <v>145.83697499232716</v>
      </c>
      <c r="D64" s="22">
        <f t="shared" si="18"/>
        <v>155.07697499232714</v>
      </c>
      <c r="E64" s="22">
        <f t="shared" si="18"/>
        <v>155.07697499232714</v>
      </c>
      <c r="F64" s="76">
        <f t="shared" si="18"/>
        <v>146.29697499232714</v>
      </c>
      <c r="G64" s="76">
        <f t="shared" si="18"/>
        <v>146.19697499232717</v>
      </c>
      <c r="H64" s="22">
        <f>H17+H22-H50+H21+H33</f>
        <v>150.10697499232714</v>
      </c>
      <c r="I64" s="22">
        <f>I17+I22-I50+I21+I33</f>
        <v>150.13697499232717</v>
      </c>
      <c r="J64" s="22">
        <f t="shared" ref="J64:K64" si="19">J17+J22-J50+J21+J33</f>
        <v>144.85686367597938</v>
      </c>
      <c r="K64" s="22">
        <f t="shared" si="19"/>
        <v>144.85686367597938</v>
      </c>
      <c r="L64" s="22">
        <f>L17+L22-L50+L21+L33</f>
        <v>150.13697499232717</v>
      </c>
      <c r="M64" s="22">
        <f>M17+M22-M50+M21+M33</f>
        <v>150.13697499232717</v>
      </c>
      <c r="N64" s="22">
        <f>N17+N22-N50+N21+N33</f>
        <v>156.15697499232715</v>
      </c>
      <c r="O64" s="22">
        <f>O17+O22-O50+O21+O33</f>
        <v>156.15697499232715</v>
      </c>
      <c r="P64" s="22">
        <f>P17+P22-P50+P21+P33</f>
        <v>145.69536389278034</v>
      </c>
      <c r="Q64" s="22">
        <f>Q17+Q22-Q50+Q21+Q33</f>
        <v>145.69536389278034</v>
      </c>
    </row>
    <row r="65" spans="1:17">
      <c r="A65" s="23" t="s">
        <v>98</v>
      </c>
      <c r="B65" s="24" t="s">
        <v>16</v>
      </c>
      <c r="C65" s="24" t="s">
        <v>16</v>
      </c>
      <c r="D65" s="24" t="s">
        <v>16</v>
      </c>
      <c r="E65" s="24" t="s">
        <v>16</v>
      </c>
      <c r="F65" s="77" t="s">
        <v>16</v>
      </c>
      <c r="G65" s="77" t="s">
        <v>16</v>
      </c>
      <c r="H65" s="24" t="s">
        <v>16</v>
      </c>
      <c r="I65" s="24" t="s">
        <v>16</v>
      </c>
      <c r="J65" s="24" t="s">
        <v>16</v>
      </c>
      <c r="K65" s="24" t="s">
        <v>16</v>
      </c>
      <c r="L65" s="24" t="s">
        <v>16</v>
      </c>
      <c r="M65" s="24" t="s">
        <v>16</v>
      </c>
      <c r="N65" s="24" t="s">
        <v>16</v>
      </c>
      <c r="O65" s="24" t="s">
        <v>16</v>
      </c>
      <c r="P65" s="24" t="s">
        <v>16</v>
      </c>
      <c r="Q65" s="24" t="s">
        <v>16</v>
      </c>
    </row>
  </sheetData>
  <mergeCells count="8">
    <mergeCell ref="P1:Q1"/>
    <mergeCell ref="N1:O1"/>
    <mergeCell ref="L1:M1"/>
    <mergeCell ref="B1:C1"/>
    <mergeCell ref="D1:E1"/>
    <mergeCell ref="F1:G1"/>
    <mergeCell ref="H1:I1"/>
    <mergeCell ref="J1:K1"/>
  </mergeCells>
  <phoneticPr fontId="14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5"/>
  <sheetViews>
    <sheetView zoomScale="55" zoomScaleNormal="55" workbookViewId="0">
      <pane xSplit="1" ySplit="1" topLeftCell="B47" activePane="bottomRight" state="frozen"/>
      <selection pane="topRight"/>
      <selection pane="bottomLeft"/>
      <selection pane="bottomRight" activeCell="N69" sqref="N69"/>
    </sheetView>
  </sheetViews>
  <sheetFormatPr defaultColWidth="9" defaultRowHeight="15.6"/>
  <cols>
    <col min="1" max="1" width="62.09765625" style="1" customWidth="1"/>
    <col min="2" max="2" width="15.59765625" style="2" customWidth="1"/>
    <col min="3" max="3" width="15.59765625" style="1" customWidth="1"/>
    <col min="4" max="4" width="15.59765625" style="2" customWidth="1"/>
    <col min="5" max="5" width="15.59765625" style="1" customWidth="1"/>
    <col min="6" max="6" width="15.59765625" style="79" customWidth="1"/>
    <col min="7" max="7" width="15.59765625" style="1" customWidth="1"/>
    <col min="8" max="8" width="15.59765625" style="79" customWidth="1"/>
    <col min="9" max="11" width="15.59765625" style="1" customWidth="1"/>
    <col min="12" max="13" width="13.09765625" style="1" bestFit="1" customWidth="1"/>
    <col min="14" max="14" width="15.59765625" style="2" customWidth="1"/>
    <col min="15" max="15" width="15.59765625" style="1" customWidth="1"/>
    <col min="16" max="17" width="13.19921875" style="1" customWidth="1"/>
    <col min="18" max="16384" width="9" style="1"/>
  </cols>
  <sheetData>
    <row r="1" spans="1:17" ht="14.25" customHeight="1">
      <c r="A1" s="3"/>
      <c r="B1" s="90" t="s">
        <v>100</v>
      </c>
      <c r="C1" s="90"/>
      <c r="D1" s="90" t="s">
        <v>101</v>
      </c>
      <c r="E1" s="90"/>
      <c r="F1" s="91" t="s">
        <v>113</v>
      </c>
      <c r="G1" s="91"/>
      <c r="H1" s="90" t="s">
        <v>114</v>
      </c>
      <c r="I1" s="90"/>
      <c r="J1" s="90" t="s">
        <v>120</v>
      </c>
      <c r="K1" s="90"/>
      <c r="L1" s="90" t="s">
        <v>125</v>
      </c>
      <c r="M1" s="90"/>
      <c r="N1" s="90" t="s">
        <v>129</v>
      </c>
      <c r="O1" s="90"/>
      <c r="P1" s="90" t="s">
        <v>135</v>
      </c>
      <c r="Q1" s="90"/>
    </row>
    <row r="2" spans="1:17" ht="29.25" customHeight="1">
      <c r="A2" s="4" t="s">
        <v>10</v>
      </c>
      <c r="B2" s="5" t="s">
        <v>102</v>
      </c>
      <c r="C2" s="6" t="s">
        <v>110</v>
      </c>
      <c r="D2" s="5" t="s">
        <v>102</v>
      </c>
      <c r="E2" s="6" t="s">
        <v>110</v>
      </c>
      <c r="F2" s="66" t="s">
        <v>102</v>
      </c>
      <c r="G2" s="67" t="s">
        <v>110</v>
      </c>
      <c r="H2" s="5" t="s">
        <v>102</v>
      </c>
      <c r="I2" s="6" t="s">
        <v>110</v>
      </c>
      <c r="J2" s="5" t="s">
        <v>102</v>
      </c>
      <c r="K2" s="6" t="s">
        <v>110</v>
      </c>
      <c r="L2" s="5" t="s">
        <v>102</v>
      </c>
      <c r="M2" s="6" t="s">
        <v>110</v>
      </c>
      <c r="N2" s="5" t="s">
        <v>102</v>
      </c>
      <c r="O2" s="6" t="s">
        <v>110</v>
      </c>
      <c r="P2" s="5" t="s">
        <v>102</v>
      </c>
      <c r="Q2" s="6" t="s">
        <v>110</v>
      </c>
    </row>
    <row r="3" spans="1:17">
      <c r="A3" s="7" t="s">
        <v>11</v>
      </c>
      <c r="B3" s="8">
        <v>2.6</v>
      </c>
      <c r="C3" s="8">
        <v>2.6</v>
      </c>
      <c r="D3" s="8">
        <v>2.6</v>
      </c>
      <c r="E3" s="8">
        <v>2.6</v>
      </c>
      <c r="F3" s="68">
        <v>2.6</v>
      </c>
      <c r="G3" s="68">
        <v>2.6</v>
      </c>
      <c r="H3" s="8">
        <v>2.6</v>
      </c>
      <c r="I3" s="8">
        <v>2.6</v>
      </c>
      <c r="J3" s="8">
        <v>4</v>
      </c>
      <c r="K3" s="8">
        <v>4</v>
      </c>
      <c r="L3" s="8">
        <v>2.6</v>
      </c>
      <c r="M3" s="8">
        <v>2.6</v>
      </c>
      <c r="N3" s="8">
        <v>2.6</v>
      </c>
      <c r="O3" s="8">
        <v>2.6</v>
      </c>
      <c r="P3" s="8">
        <v>2.6</v>
      </c>
      <c r="Q3" s="8">
        <v>2.6</v>
      </c>
    </row>
    <row r="4" spans="1:17">
      <c r="A4" s="7" t="s">
        <v>13</v>
      </c>
      <c r="B4" s="8">
        <v>100</v>
      </c>
      <c r="C4" s="8">
        <v>100</v>
      </c>
      <c r="D4" s="8">
        <v>100</v>
      </c>
      <c r="E4" s="8">
        <v>100</v>
      </c>
      <c r="F4" s="68">
        <v>100</v>
      </c>
      <c r="G4" s="68">
        <v>100</v>
      </c>
      <c r="H4" s="8">
        <v>100</v>
      </c>
      <c r="I4" s="8">
        <v>100</v>
      </c>
      <c r="J4" s="8">
        <v>100</v>
      </c>
      <c r="K4" s="8">
        <v>100</v>
      </c>
      <c r="L4" s="8">
        <v>100</v>
      </c>
      <c r="M4" s="8">
        <v>100</v>
      </c>
      <c r="N4" s="8">
        <v>100</v>
      </c>
      <c r="O4" s="8">
        <v>100</v>
      </c>
      <c r="P4" s="8">
        <v>100</v>
      </c>
      <c r="Q4" s="8">
        <v>100</v>
      </c>
    </row>
    <row r="5" spans="1:17">
      <c r="A5" s="7" t="s">
        <v>15</v>
      </c>
      <c r="B5" s="9" t="s">
        <v>16</v>
      </c>
      <c r="C5" s="9" t="s">
        <v>16</v>
      </c>
      <c r="D5" s="9" t="s">
        <v>16</v>
      </c>
      <c r="E5" s="9" t="s">
        <v>16</v>
      </c>
      <c r="F5" s="69" t="s">
        <v>16</v>
      </c>
      <c r="G5" s="69" t="s">
        <v>16</v>
      </c>
      <c r="H5" s="69" t="s">
        <v>16</v>
      </c>
      <c r="I5" s="69" t="s">
        <v>16</v>
      </c>
      <c r="J5" s="9" t="s">
        <v>16</v>
      </c>
      <c r="K5" s="9" t="s">
        <v>16</v>
      </c>
      <c r="L5" s="9" t="s">
        <v>16</v>
      </c>
      <c r="M5" s="9" t="s">
        <v>16</v>
      </c>
      <c r="N5" s="9" t="s">
        <v>16</v>
      </c>
      <c r="O5" s="9" t="s">
        <v>16</v>
      </c>
      <c r="P5" s="9" t="s">
        <v>16</v>
      </c>
      <c r="Q5" s="9" t="s">
        <v>16</v>
      </c>
    </row>
    <row r="6" spans="1:17">
      <c r="A6" s="7" t="s">
        <v>17</v>
      </c>
      <c r="B6" s="9" t="s">
        <v>16</v>
      </c>
      <c r="C6" s="9" t="s">
        <v>16</v>
      </c>
      <c r="D6" s="9" t="s">
        <v>16</v>
      </c>
      <c r="E6" s="9" t="s">
        <v>16</v>
      </c>
      <c r="F6" s="69" t="s">
        <v>16</v>
      </c>
      <c r="G6" s="69" t="s">
        <v>16</v>
      </c>
      <c r="H6" s="69" t="s">
        <v>16</v>
      </c>
      <c r="I6" s="69" t="s">
        <v>16</v>
      </c>
      <c r="J6" s="9" t="s">
        <v>16</v>
      </c>
      <c r="K6" s="9" t="s">
        <v>16</v>
      </c>
      <c r="L6" s="9" t="s">
        <v>16</v>
      </c>
      <c r="M6" s="9" t="s">
        <v>16</v>
      </c>
      <c r="N6" s="9" t="s">
        <v>16</v>
      </c>
      <c r="O6" s="9" t="s">
        <v>16</v>
      </c>
      <c r="P6" s="9" t="s">
        <v>16</v>
      </c>
      <c r="Q6" s="9" t="s">
        <v>16</v>
      </c>
    </row>
    <row r="7" spans="1:17">
      <c r="A7" s="7" t="s">
        <v>19</v>
      </c>
      <c r="B7" s="11">
        <v>0.01</v>
      </c>
      <c r="C7" s="11">
        <v>0.01</v>
      </c>
      <c r="D7" s="11">
        <v>0.01</v>
      </c>
      <c r="E7" s="11">
        <v>0.01</v>
      </c>
      <c r="F7" s="80">
        <v>0.01</v>
      </c>
      <c r="G7" s="80">
        <v>0.01</v>
      </c>
      <c r="H7" s="11">
        <v>0.01</v>
      </c>
      <c r="I7" s="11">
        <v>0.01</v>
      </c>
      <c r="J7" s="11">
        <v>0.01</v>
      </c>
      <c r="K7" s="11">
        <v>0.01</v>
      </c>
      <c r="L7" s="11">
        <v>0.01</v>
      </c>
      <c r="M7" s="11">
        <v>0.01</v>
      </c>
      <c r="N7" s="11">
        <v>0.01</v>
      </c>
      <c r="O7" s="11">
        <v>0.01</v>
      </c>
      <c r="P7" s="11">
        <v>0.01</v>
      </c>
      <c r="Q7" s="11">
        <v>0.01</v>
      </c>
    </row>
    <row r="8" spans="1:17">
      <c r="A8" s="7" t="s">
        <v>20</v>
      </c>
      <c r="B8" s="9" t="s">
        <v>16</v>
      </c>
      <c r="C8" s="9" t="s">
        <v>16</v>
      </c>
      <c r="D8" s="9" t="s">
        <v>16</v>
      </c>
      <c r="E8" s="9" t="s">
        <v>16</v>
      </c>
      <c r="F8" s="69" t="s">
        <v>16</v>
      </c>
      <c r="G8" s="69" t="s">
        <v>16</v>
      </c>
      <c r="H8" s="69" t="s">
        <v>16</v>
      </c>
      <c r="I8" s="69" t="s">
        <v>16</v>
      </c>
      <c r="J8" s="9" t="s">
        <v>16</v>
      </c>
      <c r="K8" s="9" t="s">
        <v>16</v>
      </c>
      <c r="L8" s="9" t="s">
        <v>16</v>
      </c>
      <c r="M8" s="9" t="s">
        <v>16</v>
      </c>
      <c r="N8" s="9" t="s">
        <v>16</v>
      </c>
      <c r="O8" s="9" t="s">
        <v>16</v>
      </c>
      <c r="P8" s="9" t="s">
        <v>16</v>
      </c>
      <c r="Q8" s="9" t="s">
        <v>16</v>
      </c>
    </row>
    <row r="9" spans="1:17" ht="27.6">
      <c r="A9" s="7" t="s">
        <v>21</v>
      </c>
      <c r="B9" s="12" t="s">
        <v>22</v>
      </c>
      <c r="C9" s="12" t="s">
        <v>22</v>
      </c>
      <c r="D9" s="12" t="s">
        <v>22</v>
      </c>
      <c r="E9" s="12" t="s">
        <v>22</v>
      </c>
      <c r="F9" s="71" t="s">
        <v>22</v>
      </c>
      <c r="G9" s="71" t="s">
        <v>22</v>
      </c>
      <c r="H9" s="12" t="s">
        <v>22</v>
      </c>
      <c r="I9" s="12" t="s">
        <v>22</v>
      </c>
      <c r="J9" s="12" t="s">
        <v>22</v>
      </c>
      <c r="K9" s="12" t="s">
        <v>22</v>
      </c>
      <c r="L9" s="12" t="s">
        <v>22</v>
      </c>
      <c r="M9" s="12" t="s">
        <v>22</v>
      </c>
      <c r="N9" s="8" t="s">
        <v>22</v>
      </c>
      <c r="O9" s="8" t="s">
        <v>22</v>
      </c>
      <c r="P9" s="12" t="s">
        <v>22</v>
      </c>
      <c r="Q9" s="12" t="s">
        <v>22</v>
      </c>
    </row>
    <row r="10" spans="1:17">
      <c r="A10" s="7" t="s">
        <v>23</v>
      </c>
      <c r="B10" s="12">
        <v>3</v>
      </c>
      <c r="C10" s="12">
        <v>3</v>
      </c>
      <c r="D10" s="12">
        <v>3</v>
      </c>
      <c r="E10" s="12">
        <v>3</v>
      </c>
      <c r="F10" s="71">
        <v>3</v>
      </c>
      <c r="G10" s="71">
        <v>3</v>
      </c>
      <c r="H10" s="12">
        <v>3</v>
      </c>
      <c r="I10" s="12">
        <v>3</v>
      </c>
      <c r="J10" s="12">
        <v>3</v>
      </c>
      <c r="K10" s="12">
        <v>3</v>
      </c>
      <c r="L10" s="12">
        <v>3</v>
      </c>
      <c r="M10" s="12">
        <v>3</v>
      </c>
      <c r="N10" s="8">
        <v>3</v>
      </c>
      <c r="O10" s="8">
        <v>3</v>
      </c>
      <c r="P10" s="12">
        <v>3</v>
      </c>
      <c r="Q10" s="12">
        <v>3</v>
      </c>
    </row>
    <row r="11" spans="1:17">
      <c r="A11" s="4" t="s">
        <v>24</v>
      </c>
      <c r="B11" s="13"/>
      <c r="C11" s="13"/>
      <c r="D11" s="13"/>
      <c r="E11" s="13"/>
      <c r="F11" s="72"/>
      <c r="G11" s="72"/>
      <c r="H11" s="13"/>
      <c r="I11" s="13"/>
      <c r="J11" s="13"/>
      <c r="K11" s="13"/>
      <c r="L11" s="13"/>
      <c r="M11" s="13"/>
      <c r="N11" s="13"/>
      <c r="O11" s="13"/>
      <c r="P11" s="13"/>
      <c r="Q11" s="13"/>
    </row>
    <row r="12" spans="1:17" ht="15" customHeight="1">
      <c r="A12" s="7" t="s">
        <v>25</v>
      </c>
      <c r="B12" s="8">
        <v>1</v>
      </c>
      <c r="C12" s="8">
        <v>1</v>
      </c>
      <c r="D12" s="8">
        <v>1</v>
      </c>
      <c r="E12" s="8">
        <v>1</v>
      </c>
      <c r="F12" s="68">
        <v>1</v>
      </c>
      <c r="G12" s="68">
        <v>1</v>
      </c>
      <c r="H12" s="8">
        <v>1</v>
      </c>
      <c r="I12" s="8">
        <v>1</v>
      </c>
      <c r="J12" s="8">
        <v>1</v>
      </c>
      <c r="K12" s="8">
        <v>1</v>
      </c>
      <c r="L12" s="8">
        <v>1</v>
      </c>
      <c r="M12" s="8">
        <v>1</v>
      </c>
      <c r="N12" s="8">
        <v>1</v>
      </c>
      <c r="O12" s="8">
        <v>1</v>
      </c>
      <c r="P12" s="8">
        <v>1</v>
      </c>
      <c r="Q12" s="8">
        <v>1</v>
      </c>
    </row>
    <row r="13" spans="1:17">
      <c r="A13" s="7" t="s">
        <v>27</v>
      </c>
      <c r="B13" s="12">
        <v>64</v>
      </c>
      <c r="C13" s="12">
        <v>64</v>
      </c>
      <c r="D13" s="12">
        <v>64</v>
      </c>
      <c r="E13" s="12">
        <v>64</v>
      </c>
      <c r="F13" s="71">
        <v>64</v>
      </c>
      <c r="G13" s="71">
        <v>64</v>
      </c>
      <c r="H13" s="12">
        <v>64</v>
      </c>
      <c r="I13" s="12">
        <v>64</v>
      </c>
      <c r="J13" s="12">
        <v>64</v>
      </c>
      <c r="K13" s="12">
        <v>64</v>
      </c>
      <c r="L13" s="12">
        <v>64</v>
      </c>
      <c r="M13" s="12">
        <v>64</v>
      </c>
      <c r="N13" s="8">
        <v>64</v>
      </c>
      <c r="O13" s="8">
        <v>64</v>
      </c>
      <c r="P13" s="12">
        <v>64</v>
      </c>
      <c r="Q13" s="12">
        <v>64</v>
      </c>
    </row>
    <row r="14" spans="1:17">
      <c r="A14" s="14" t="s">
        <v>29</v>
      </c>
      <c r="B14" s="12">
        <v>1</v>
      </c>
      <c r="C14" s="12">
        <v>1</v>
      </c>
      <c r="D14" s="12">
        <v>1</v>
      </c>
      <c r="E14" s="12">
        <v>1</v>
      </c>
      <c r="F14" s="71">
        <v>1</v>
      </c>
      <c r="G14" s="71">
        <v>1</v>
      </c>
      <c r="H14" s="12">
        <v>1</v>
      </c>
      <c r="I14" s="12">
        <v>1</v>
      </c>
      <c r="J14" s="12">
        <v>1</v>
      </c>
      <c r="K14" s="12">
        <v>1</v>
      </c>
      <c r="L14" s="12">
        <v>1</v>
      </c>
      <c r="M14" s="12">
        <v>1</v>
      </c>
      <c r="N14" s="8">
        <v>1</v>
      </c>
      <c r="O14" s="8">
        <v>1</v>
      </c>
      <c r="P14" s="12">
        <v>1</v>
      </c>
      <c r="Q14" s="12">
        <v>1</v>
      </c>
    </row>
    <row r="15" spans="1:17">
      <c r="A15" s="7" t="s">
        <v>31</v>
      </c>
      <c r="B15" s="12" t="s">
        <v>16</v>
      </c>
      <c r="C15" s="12" t="s">
        <v>16</v>
      </c>
      <c r="D15" s="12" t="s">
        <v>16</v>
      </c>
      <c r="E15" s="12" t="s">
        <v>16</v>
      </c>
      <c r="F15" s="71" t="s">
        <v>16</v>
      </c>
      <c r="G15" s="71" t="s">
        <v>16</v>
      </c>
      <c r="H15" s="12" t="s">
        <v>16</v>
      </c>
      <c r="I15" s="12" t="s">
        <v>16</v>
      </c>
      <c r="J15" s="12" t="s">
        <v>16</v>
      </c>
      <c r="K15" s="12" t="s">
        <v>16</v>
      </c>
      <c r="L15" s="12" t="s">
        <v>16</v>
      </c>
      <c r="M15" s="12" t="s">
        <v>16</v>
      </c>
      <c r="N15" s="8" t="s">
        <v>16</v>
      </c>
      <c r="O15" s="8" t="s">
        <v>16</v>
      </c>
      <c r="P15" s="12" t="s">
        <v>16</v>
      </c>
      <c r="Q15" s="12" t="s">
        <v>16</v>
      </c>
    </row>
    <row r="16" spans="1:17">
      <c r="A16" s="7" t="s">
        <v>33</v>
      </c>
      <c r="B16" s="8">
        <v>23</v>
      </c>
      <c r="C16" s="8">
        <v>23</v>
      </c>
      <c r="D16" s="8">
        <v>23</v>
      </c>
      <c r="E16" s="8">
        <v>23</v>
      </c>
      <c r="F16" s="68">
        <v>23</v>
      </c>
      <c r="G16" s="68">
        <v>23</v>
      </c>
      <c r="H16" s="8">
        <v>23</v>
      </c>
      <c r="I16" s="8">
        <v>23</v>
      </c>
      <c r="J16" s="8">
        <v>23</v>
      </c>
      <c r="K16" s="8">
        <v>23</v>
      </c>
      <c r="L16" s="8">
        <v>23</v>
      </c>
      <c r="M16" s="8">
        <v>23</v>
      </c>
      <c r="N16" s="8">
        <v>23</v>
      </c>
      <c r="O16" s="8">
        <v>23</v>
      </c>
      <c r="P16" s="8">
        <v>23</v>
      </c>
      <c r="Q16" s="8">
        <v>23</v>
      </c>
    </row>
    <row r="17" spans="1:17" ht="27.6">
      <c r="A17" s="7" t="s">
        <v>35</v>
      </c>
      <c r="B17" s="8">
        <v>23</v>
      </c>
      <c r="C17" s="8">
        <v>23</v>
      </c>
      <c r="D17" s="8">
        <v>23</v>
      </c>
      <c r="E17" s="8">
        <v>23</v>
      </c>
      <c r="F17" s="68">
        <v>23</v>
      </c>
      <c r="G17" s="68">
        <v>23</v>
      </c>
      <c r="H17" s="8">
        <v>23</v>
      </c>
      <c r="I17" s="8">
        <v>23</v>
      </c>
      <c r="J17" s="8">
        <v>23</v>
      </c>
      <c r="K17" s="8">
        <v>23</v>
      </c>
      <c r="L17" s="8">
        <v>23</v>
      </c>
      <c r="M17" s="8">
        <v>23</v>
      </c>
      <c r="N17" s="8">
        <v>23</v>
      </c>
      <c r="O17" s="8">
        <v>23</v>
      </c>
      <c r="P17" s="8">
        <v>23</v>
      </c>
      <c r="Q17" s="8">
        <v>23</v>
      </c>
    </row>
    <row r="18" spans="1:17" ht="41.4">
      <c r="A18" s="14" t="s">
        <v>37</v>
      </c>
      <c r="B18" s="12">
        <f t="shared" ref="B18:G18" si="0">B19+10*LOG10(B12/B14)-B20</f>
        <v>0</v>
      </c>
      <c r="C18" s="12">
        <f t="shared" si="0"/>
        <v>-3</v>
      </c>
      <c r="D18" s="12">
        <f t="shared" si="0"/>
        <v>0</v>
      </c>
      <c r="E18" s="12">
        <f t="shared" si="0"/>
        <v>-3</v>
      </c>
      <c r="F18" s="71">
        <f t="shared" si="0"/>
        <v>0</v>
      </c>
      <c r="G18" s="71">
        <f t="shared" si="0"/>
        <v>-3</v>
      </c>
      <c r="H18" s="12">
        <f>H19+10*LOG10(H12/H14)-H20</f>
        <v>0</v>
      </c>
      <c r="I18" s="12">
        <f>I19+10*LOG10(I12/I14)-I20</f>
        <v>-3</v>
      </c>
      <c r="J18" s="12">
        <f t="shared" ref="J18:K18" si="1">J19+10*LOG10(J12/J14)-J20</f>
        <v>0</v>
      </c>
      <c r="K18" s="12">
        <f t="shared" si="1"/>
        <v>-3</v>
      </c>
      <c r="L18" s="12">
        <f>L19+10*LOG10(L12/L14)-L20</f>
        <v>0</v>
      </c>
      <c r="M18" s="12">
        <f>M19+10*LOG10(M12/M14)-M20</f>
        <v>-3</v>
      </c>
      <c r="N18" s="8">
        <f>N19+10*LOG10(N12/N14)-N20</f>
        <v>0</v>
      </c>
      <c r="O18" s="8">
        <f>O19+10*LOG10(O12/O14)-O20</f>
        <v>-3</v>
      </c>
      <c r="P18" s="12">
        <f>P19+10*LOG10(P12/P14)-P20</f>
        <v>0</v>
      </c>
      <c r="Q18" s="12">
        <f>Q19+10*LOG10(Q12/Q14)-Q20</f>
        <v>-3</v>
      </c>
    </row>
    <row r="19" spans="1:17">
      <c r="A19" s="7" t="s">
        <v>39</v>
      </c>
      <c r="B19" s="8">
        <v>0</v>
      </c>
      <c r="C19" s="8">
        <v>-3</v>
      </c>
      <c r="D19" s="8">
        <v>0</v>
      </c>
      <c r="E19" s="8">
        <v>-3</v>
      </c>
      <c r="F19" s="68">
        <v>0</v>
      </c>
      <c r="G19" s="68">
        <v>-3</v>
      </c>
      <c r="H19" s="8">
        <v>0</v>
      </c>
      <c r="I19" s="8">
        <v>-3</v>
      </c>
      <c r="J19" s="8">
        <v>0</v>
      </c>
      <c r="K19" s="8">
        <v>-3</v>
      </c>
      <c r="L19" s="8">
        <v>0</v>
      </c>
      <c r="M19" s="8">
        <v>-3</v>
      </c>
      <c r="N19" s="8">
        <v>0</v>
      </c>
      <c r="O19" s="8">
        <v>-3</v>
      </c>
      <c r="P19" s="8">
        <v>0</v>
      </c>
      <c r="Q19" s="8">
        <v>-3</v>
      </c>
    </row>
    <row r="20" spans="1:17" ht="41.4">
      <c r="A20" s="14" t="s">
        <v>41</v>
      </c>
      <c r="B20" s="12">
        <v>0</v>
      </c>
      <c r="C20" s="12">
        <v>0</v>
      </c>
      <c r="D20" s="12">
        <v>0</v>
      </c>
      <c r="E20" s="12">
        <v>0</v>
      </c>
      <c r="F20" s="71">
        <v>0</v>
      </c>
      <c r="G20" s="71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8">
        <v>0</v>
      </c>
      <c r="O20" s="8">
        <v>0</v>
      </c>
      <c r="P20" s="12">
        <v>0</v>
      </c>
      <c r="Q20" s="12">
        <v>0</v>
      </c>
    </row>
    <row r="21" spans="1:17" ht="61.5" customHeight="1">
      <c r="A21" s="14" t="s">
        <v>43</v>
      </c>
      <c r="B21" s="12">
        <v>0</v>
      </c>
      <c r="C21" s="12">
        <v>0</v>
      </c>
      <c r="D21" s="12">
        <v>0</v>
      </c>
      <c r="E21" s="12">
        <v>0</v>
      </c>
      <c r="F21" s="71">
        <v>0</v>
      </c>
      <c r="G21" s="71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8">
        <v>0</v>
      </c>
      <c r="O21" s="8">
        <v>0</v>
      </c>
      <c r="P21" s="12">
        <v>0</v>
      </c>
      <c r="Q21" s="12">
        <v>0</v>
      </c>
    </row>
    <row r="22" spans="1:17">
      <c r="A22" s="7" t="s">
        <v>45</v>
      </c>
      <c r="B22" s="8">
        <v>0</v>
      </c>
      <c r="C22" s="8">
        <v>0</v>
      </c>
      <c r="D22" s="8">
        <v>0</v>
      </c>
      <c r="E22" s="8">
        <v>0</v>
      </c>
      <c r="F22" s="68">
        <v>0</v>
      </c>
      <c r="G22" s="6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0</v>
      </c>
      <c r="P22" s="8">
        <v>0</v>
      </c>
      <c r="Q22" s="8">
        <v>0</v>
      </c>
    </row>
    <row r="23" spans="1:17">
      <c r="A23" s="7" t="s">
        <v>47</v>
      </c>
      <c r="B23" s="8">
        <v>0</v>
      </c>
      <c r="C23" s="8">
        <v>0</v>
      </c>
      <c r="D23" s="8">
        <v>0</v>
      </c>
      <c r="E23" s="8">
        <v>0</v>
      </c>
      <c r="F23" s="68">
        <v>0</v>
      </c>
      <c r="G23" s="6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  <c r="P23" s="8">
        <v>0</v>
      </c>
      <c r="Q23" s="8">
        <v>0</v>
      </c>
    </row>
    <row r="24" spans="1:17" ht="27.6">
      <c r="A24" s="7" t="s">
        <v>48</v>
      </c>
      <c r="B24" s="8">
        <v>1</v>
      </c>
      <c r="C24" s="8">
        <v>1</v>
      </c>
      <c r="D24" s="8">
        <v>1</v>
      </c>
      <c r="E24" s="8">
        <v>1</v>
      </c>
      <c r="F24" s="68">
        <v>1</v>
      </c>
      <c r="G24" s="68">
        <v>1</v>
      </c>
      <c r="H24" s="8">
        <v>1</v>
      </c>
      <c r="I24" s="8">
        <v>1</v>
      </c>
      <c r="J24" s="8">
        <v>1</v>
      </c>
      <c r="K24" s="8">
        <v>1</v>
      </c>
      <c r="L24" s="8">
        <v>1</v>
      </c>
      <c r="M24" s="8">
        <v>1</v>
      </c>
      <c r="N24" s="8">
        <v>1</v>
      </c>
      <c r="O24" s="8">
        <v>1</v>
      </c>
      <c r="P24" s="8">
        <v>1</v>
      </c>
      <c r="Q24" s="8">
        <v>1</v>
      </c>
    </row>
    <row r="25" spans="1:17">
      <c r="A25" s="7" t="s">
        <v>49</v>
      </c>
      <c r="B25" s="8">
        <f t="shared" ref="B25:G25" si="2">B17+B18+B21+B22-B24</f>
        <v>22</v>
      </c>
      <c r="C25" s="8">
        <f t="shared" si="2"/>
        <v>19</v>
      </c>
      <c r="D25" s="8">
        <f t="shared" si="2"/>
        <v>22</v>
      </c>
      <c r="E25" s="8">
        <f t="shared" si="2"/>
        <v>19</v>
      </c>
      <c r="F25" s="68">
        <f t="shared" si="2"/>
        <v>22</v>
      </c>
      <c r="G25" s="68">
        <f t="shared" si="2"/>
        <v>19</v>
      </c>
      <c r="H25" s="8">
        <f>H17+H18+H21+H22-H24</f>
        <v>22</v>
      </c>
      <c r="I25" s="8">
        <f>I17+I18+I21+I22-I24</f>
        <v>19</v>
      </c>
      <c r="J25" s="8">
        <f t="shared" ref="J25:K25" si="3">J17+J18+J21+J22-J24</f>
        <v>22</v>
      </c>
      <c r="K25" s="8">
        <f t="shared" si="3"/>
        <v>19</v>
      </c>
      <c r="L25" s="8">
        <f>L17+L18+L21+L22-L24</f>
        <v>22</v>
      </c>
      <c r="M25" s="8">
        <f>M17+M18+M21+M22-M24</f>
        <v>19</v>
      </c>
      <c r="N25" s="8">
        <f>N17+N18+N21+N22-N24</f>
        <v>22</v>
      </c>
      <c r="O25" s="8">
        <f>O17+O18+O21+O22-O24</f>
        <v>19</v>
      </c>
      <c r="P25" s="8">
        <f>P17+P18+P21+P22-P24</f>
        <v>22</v>
      </c>
      <c r="Q25" s="8">
        <f>Q17+Q18+Q21+Q22-Q24</f>
        <v>19</v>
      </c>
    </row>
    <row r="26" spans="1:17">
      <c r="A26" s="7" t="s">
        <v>51</v>
      </c>
      <c r="B26" s="9" t="s">
        <v>16</v>
      </c>
      <c r="C26" s="9" t="s">
        <v>16</v>
      </c>
      <c r="D26" s="9" t="s">
        <v>16</v>
      </c>
      <c r="E26" s="9" t="s">
        <v>16</v>
      </c>
      <c r="F26" s="69" t="s">
        <v>16</v>
      </c>
      <c r="G26" s="69" t="s">
        <v>16</v>
      </c>
      <c r="H26" s="69" t="s">
        <v>16</v>
      </c>
      <c r="I26" s="69" t="s">
        <v>16</v>
      </c>
      <c r="J26" s="9" t="s">
        <v>16</v>
      </c>
      <c r="K26" s="9" t="s">
        <v>16</v>
      </c>
      <c r="L26" s="9" t="s">
        <v>16</v>
      </c>
      <c r="M26" s="9" t="s">
        <v>16</v>
      </c>
      <c r="N26" s="9" t="s">
        <v>16</v>
      </c>
      <c r="O26" s="9" t="s">
        <v>16</v>
      </c>
      <c r="P26" s="9" t="s">
        <v>16</v>
      </c>
      <c r="Q26" s="9" t="s">
        <v>16</v>
      </c>
    </row>
    <row r="27" spans="1:17">
      <c r="A27" s="4" t="s">
        <v>52</v>
      </c>
      <c r="B27" s="13"/>
      <c r="C27" s="13"/>
      <c r="D27" s="13"/>
      <c r="E27" s="13"/>
      <c r="F27" s="72"/>
      <c r="G27" s="72"/>
      <c r="H27" s="13"/>
      <c r="I27" s="13"/>
      <c r="J27" s="13"/>
      <c r="K27" s="13"/>
      <c r="L27" s="13"/>
      <c r="M27" s="13"/>
      <c r="N27" s="13"/>
      <c r="O27" s="13"/>
      <c r="P27" s="13"/>
      <c r="Q27" s="13"/>
    </row>
    <row r="28" spans="1:17">
      <c r="A28" s="7" t="s">
        <v>111</v>
      </c>
      <c r="B28" s="12">
        <v>192</v>
      </c>
      <c r="C28" s="12">
        <v>192</v>
      </c>
      <c r="D28" s="12">
        <v>192</v>
      </c>
      <c r="E28" s="12">
        <v>192</v>
      </c>
      <c r="F28" s="71">
        <v>192</v>
      </c>
      <c r="G28" s="71">
        <v>192</v>
      </c>
      <c r="H28" s="12">
        <v>192</v>
      </c>
      <c r="I28" s="12">
        <v>192</v>
      </c>
      <c r="J28" s="12">
        <v>192</v>
      </c>
      <c r="K28" s="12">
        <v>192</v>
      </c>
      <c r="L28" s="12">
        <v>192</v>
      </c>
      <c r="M28" s="12">
        <v>192</v>
      </c>
      <c r="N28" s="8">
        <v>192</v>
      </c>
      <c r="O28" s="8">
        <v>192</v>
      </c>
      <c r="P28" s="12">
        <v>192</v>
      </c>
      <c r="Q28" s="12">
        <v>192</v>
      </c>
    </row>
    <row r="29" spans="1:17">
      <c r="A29" s="15" t="s">
        <v>54</v>
      </c>
      <c r="B29" s="16">
        <v>4</v>
      </c>
      <c r="C29" s="16">
        <v>4</v>
      </c>
      <c r="D29" s="16">
        <v>4</v>
      </c>
      <c r="E29" s="16">
        <v>4</v>
      </c>
      <c r="F29" s="73">
        <v>4</v>
      </c>
      <c r="G29" s="73">
        <v>4</v>
      </c>
      <c r="H29" s="82">
        <v>4</v>
      </c>
      <c r="I29" s="82">
        <v>4</v>
      </c>
      <c r="J29" s="82">
        <v>2</v>
      </c>
      <c r="K29" s="82">
        <v>2</v>
      </c>
      <c r="L29" s="82">
        <v>4</v>
      </c>
      <c r="M29" s="82">
        <v>4</v>
      </c>
      <c r="N29" s="82">
        <v>2</v>
      </c>
      <c r="O29" s="82">
        <v>2</v>
      </c>
      <c r="P29" s="82">
        <v>4</v>
      </c>
      <c r="Q29" s="82">
        <v>4</v>
      </c>
    </row>
    <row r="30" spans="1:17" ht="41.4">
      <c r="A30" s="7" t="s">
        <v>56</v>
      </c>
      <c r="B30" s="12">
        <f t="shared" ref="B30:G30" si="4">B31+10*LOG10(B28/B13)-B32</f>
        <v>12.771212547196624</v>
      </c>
      <c r="C30" s="12">
        <f t="shared" si="4"/>
        <v>12.771212547196624</v>
      </c>
      <c r="D30" s="12">
        <f t="shared" si="4"/>
        <v>9.8212125471966232</v>
      </c>
      <c r="E30" s="12">
        <f t="shared" si="4"/>
        <v>9.8212125471966232</v>
      </c>
      <c r="F30" s="71">
        <f t="shared" si="4"/>
        <v>12.771212547196624</v>
      </c>
      <c r="G30" s="71">
        <f t="shared" si="4"/>
        <v>12.771212547196624</v>
      </c>
      <c r="H30" s="12">
        <f>H31+10*LOG10(H28/H13)-H32</f>
        <v>12.771212547196624</v>
      </c>
      <c r="I30" s="12">
        <f>I31+10*LOG10(I28/I13)-I32</f>
        <v>12.771212547196624</v>
      </c>
      <c r="J30" s="12">
        <f t="shared" ref="J30:K30" si="5">J31+10*LOG10(J28/J13)-J32</f>
        <v>12.771212547196624</v>
      </c>
      <c r="K30" s="12">
        <f t="shared" si="5"/>
        <v>12.771212547196624</v>
      </c>
      <c r="L30" s="12">
        <f>L31+10*LOG10(L28/L13)-L32</f>
        <v>12.771212547196624</v>
      </c>
      <c r="M30" s="12">
        <f>M31+10*LOG10(M28/M13)-M32</f>
        <v>12.771212547196624</v>
      </c>
      <c r="N30" s="8">
        <f>N31+10*LOG10(N28/N13)-N32</f>
        <v>12.771212547196624</v>
      </c>
      <c r="O30" s="8">
        <f>O31+10*LOG10(O28/O13)-O32</f>
        <v>12.771212547196624</v>
      </c>
      <c r="P30" s="12">
        <f>P31+10*LOG10(P28/P13)-P32</f>
        <v>12.771212547196624</v>
      </c>
      <c r="Q30" s="12">
        <f>Q31+10*LOG10(Q28/Q13)-Q32</f>
        <v>12.771212547196624</v>
      </c>
    </row>
    <row r="31" spans="1:17">
      <c r="A31" s="7" t="s">
        <v>57</v>
      </c>
      <c r="B31" s="8">
        <v>8</v>
      </c>
      <c r="C31" s="8">
        <v>8</v>
      </c>
      <c r="D31" s="8">
        <v>8</v>
      </c>
      <c r="E31" s="8">
        <v>8</v>
      </c>
      <c r="F31" s="68">
        <v>8</v>
      </c>
      <c r="G31" s="68">
        <v>8</v>
      </c>
      <c r="H31" s="8">
        <v>8</v>
      </c>
      <c r="I31" s="8">
        <v>8</v>
      </c>
      <c r="J31" s="8">
        <v>8</v>
      </c>
      <c r="K31" s="8">
        <v>8</v>
      </c>
      <c r="L31" s="8">
        <v>8</v>
      </c>
      <c r="M31" s="8">
        <v>8</v>
      </c>
      <c r="N31" s="8">
        <v>8</v>
      </c>
      <c r="O31" s="8">
        <v>8</v>
      </c>
      <c r="P31" s="8">
        <v>8</v>
      </c>
      <c r="Q31" s="8">
        <v>8</v>
      </c>
    </row>
    <row r="32" spans="1:17" ht="41.4">
      <c r="A32" s="15" t="s">
        <v>58</v>
      </c>
      <c r="B32" s="16">
        <v>0</v>
      </c>
      <c r="C32" s="16">
        <v>0</v>
      </c>
      <c r="D32" s="16">
        <v>2.95</v>
      </c>
      <c r="E32" s="16">
        <v>2.95</v>
      </c>
      <c r="F32" s="73">
        <v>0</v>
      </c>
      <c r="G32" s="73">
        <v>0</v>
      </c>
      <c r="H32" s="82">
        <v>0</v>
      </c>
      <c r="I32" s="82">
        <v>0</v>
      </c>
      <c r="J32" s="82">
        <v>0</v>
      </c>
      <c r="K32" s="82">
        <v>0</v>
      </c>
      <c r="L32" s="82">
        <v>0</v>
      </c>
      <c r="M32" s="82">
        <v>0</v>
      </c>
      <c r="N32" s="82">
        <v>0</v>
      </c>
      <c r="O32" s="82">
        <v>0</v>
      </c>
      <c r="P32" s="82">
        <v>0</v>
      </c>
      <c r="Q32" s="82">
        <v>0</v>
      </c>
    </row>
    <row r="33" spans="1:17" ht="27.6">
      <c r="A33" s="17" t="s">
        <v>105</v>
      </c>
      <c r="B33" s="18">
        <v>8</v>
      </c>
      <c r="C33" s="18">
        <v>8</v>
      </c>
      <c r="D33" s="18">
        <v>12.04</v>
      </c>
      <c r="E33" s="18">
        <v>12.04</v>
      </c>
      <c r="F33" s="74">
        <v>8</v>
      </c>
      <c r="G33" s="74">
        <v>8</v>
      </c>
      <c r="H33" s="16">
        <v>8</v>
      </c>
      <c r="I33" s="16">
        <v>8</v>
      </c>
      <c r="J33" s="16">
        <f>10*LOG10(J13/J29)</f>
        <v>15.051499783199061</v>
      </c>
      <c r="K33" s="16">
        <f>10*LOG10(K13/K29)</f>
        <v>15.051499783199061</v>
      </c>
      <c r="L33" s="16">
        <v>8</v>
      </c>
      <c r="M33" s="16">
        <v>8</v>
      </c>
      <c r="N33" s="16">
        <v>15.05</v>
      </c>
      <c r="O33" s="16">
        <v>15.05</v>
      </c>
      <c r="P33" s="16">
        <v>12</v>
      </c>
      <c r="Q33" s="16">
        <v>12</v>
      </c>
    </row>
    <row r="34" spans="1:17" ht="27.6">
      <c r="A34" s="7" t="s">
        <v>60</v>
      </c>
      <c r="B34" s="8">
        <v>3</v>
      </c>
      <c r="C34" s="8">
        <v>3</v>
      </c>
      <c r="D34" s="8">
        <v>3</v>
      </c>
      <c r="E34" s="8">
        <v>3</v>
      </c>
      <c r="F34" s="68">
        <v>3</v>
      </c>
      <c r="G34" s="68">
        <v>3</v>
      </c>
      <c r="H34" s="8">
        <v>3</v>
      </c>
      <c r="I34" s="8">
        <v>3</v>
      </c>
      <c r="J34" s="8">
        <v>3</v>
      </c>
      <c r="K34" s="8">
        <v>3</v>
      </c>
      <c r="L34" s="8">
        <v>3</v>
      </c>
      <c r="M34" s="8">
        <v>3</v>
      </c>
      <c r="N34" s="8">
        <v>3</v>
      </c>
      <c r="O34" s="8">
        <v>3</v>
      </c>
      <c r="P34" s="8">
        <v>3</v>
      </c>
      <c r="Q34" s="8">
        <v>3</v>
      </c>
    </row>
    <row r="35" spans="1:17">
      <c r="A35" s="7" t="s">
        <v>61</v>
      </c>
      <c r="B35" s="8">
        <v>5</v>
      </c>
      <c r="C35" s="8">
        <v>5</v>
      </c>
      <c r="D35" s="8">
        <v>5</v>
      </c>
      <c r="E35" s="8">
        <v>5</v>
      </c>
      <c r="F35" s="68">
        <v>5</v>
      </c>
      <c r="G35" s="68">
        <v>5</v>
      </c>
      <c r="H35" s="8">
        <v>5</v>
      </c>
      <c r="I35" s="8">
        <v>5</v>
      </c>
      <c r="J35" s="8">
        <v>5</v>
      </c>
      <c r="K35" s="8">
        <v>5</v>
      </c>
      <c r="L35" s="8">
        <v>5</v>
      </c>
      <c r="M35" s="8">
        <v>5</v>
      </c>
      <c r="N35" s="8">
        <v>5</v>
      </c>
      <c r="O35" s="8">
        <v>5</v>
      </c>
      <c r="P35" s="8">
        <v>5</v>
      </c>
      <c r="Q35" s="8">
        <v>5</v>
      </c>
    </row>
    <row r="36" spans="1:17">
      <c r="A36" s="7" t="s">
        <v>62</v>
      </c>
      <c r="B36" s="8">
        <v>-174</v>
      </c>
      <c r="C36" s="8">
        <v>-174</v>
      </c>
      <c r="D36" s="8">
        <v>-174</v>
      </c>
      <c r="E36" s="8">
        <v>-174</v>
      </c>
      <c r="F36" s="68">
        <v>-174</v>
      </c>
      <c r="G36" s="68">
        <v>-174</v>
      </c>
      <c r="H36" s="8">
        <v>-174</v>
      </c>
      <c r="I36" s="8">
        <v>-174</v>
      </c>
      <c r="J36" s="8">
        <v>-174</v>
      </c>
      <c r="K36" s="8">
        <v>-174</v>
      </c>
      <c r="L36" s="8">
        <v>-174</v>
      </c>
      <c r="M36" s="8">
        <v>-174</v>
      </c>
      <c r="N36" s="8">
        <v>-174</v>
      </c>
      <c r="O36" s="8">
        <v>-174</v>
      </c>
      <c r="P36" s="8">
        <v>-174</v>
      </c>
      <c r="Q36" s="8">
        <v>-174</v>
      </c>
    </row>
    <row r="37" spans="1:17">
      <c r="A37" s="15" t="s">
        <v>63</v>
      </c>
      <c r="B37" s="16">
        <v>-999</v>
      </c>
      <c r="C37" s="16">
        <v>-999</v>
      </c>
      <c r="D37" s="16">
        <v>-999</v>
      </c>
      <c r="E37" s="16">
        <v>-999</v>
      </c>
      <c r="F37" s="73">
        <v>-999</v>
      </c>
      <c r="G37" s="73">
        <v>-999</v>
      </c>
      <c r="H37" s="82">
        <v>-999</v>
      </c>
      <c r="I37" s="82">
        <v>-999</v>
      </c>
      <c r="J37" s="82">
        <v>-161.69999999999999</v>
      </c>
      <c r="K37" s="82">
        <v>-161.69999999999999</v>
      </c>
      <c r="L37" s="82">
        <v>-999</v>
      </c>
      <c r="M37" s="82">
        <v>-999</v>
      </c>
      <c r="N37" s="82">
        <v>-161.69999999999999</v>
      </c>
      <c r="O37" s="82">
        <v>-161.69999999999999</v>
      </c>
      <c r="P37" s="82">
        <v>-161.69999999999999</v>
      </c>
      <c r="Q37" s="82">
        <v>-161.69999999999999</v>
      </c>
    </row>
    <row r="38" spans="1:17">
      <c r="A38" s="14" t="s">
        <v>65</v>
      </c>
      <c r="B38" s="12" t="s">
        <v>16</v>
      </c>
      <c r="C38" s="12" t="s">
        <v>16</v>
      </c>
      <c r="D38" s="12" t="s">
        <v>16</v>
      </c>
      <c r="E38" s="12" t="s">
        <v>16</v>
      </c>
      <c r="F38" s="71" t="s">
        <v>16</v>
      </c>
      <c r="G38" s="71" t="s">
        <v>16</v>
      </c>
      <c r="H38" s="12" t="s">
        <v>16</v>
      </c>
      <c r="I38" s="12" t="s">
        <v>16</v>
      </c>
      <c r="J38" s="12" t="s">
        <v>16</v>
      </c>
      <c r="K38" s="12" t="s">
        <v>16</v>
      </c>
      <c r="L38" s="12" t="s">
        <v>16</v>
      </c>
      <c r="M38" s="12" t="s">
        <v>16</v>
      </c>
      <c r="N38" s="8" t="s">
        <v>16</v>
      </c>
      <c r="O38" s="8" t="s">
        <v>16</v>
      </c>
      <c r="P38" s="12" t="s">
        <v>16</v>
      </c>
      <c r="Q38" s="12" t="s">
        <v>16</v>
      </c>
    </row>
    <row r="39" spans="1:17" ht="27.6">
      <c r="A39" s="7" t="s">
        <v>66</v>
      </c>
      <c r="B39" s="12">
        <f t="shared" ref="B39:G39" si="6">10*LOG10(10^((B35+B36)/10)+10^(B37/10))</f>
        <v>-169.00000000000003</v>
      </c>
      <c r="C39" s="12">
        <f t="shared" si="6"/>
        <v>-169.00000000000003</v>
      </c>
      <c r="D39" s="12">
        <f t="shared" si="6"/>
        <v>-169.00000000000003</v>
      </c>
      <c r="E39" s="12">
        <f t="shared" si="6"/>
        <v>-169.00000000000003</v>
      </c>
      <c r="F39" s="71">
        <f t="shared" si="6"/>
        <v>-169.00000000000003</v>
      </c>
      <c r="G39" s="71">
        <f t="shared" si="6"/>
        <v>-169.00000000000003</v>
      </c>
      <c r="H39" s="12">
        <f>10*LOG10(10^((H35+H36)/10)+10^(H37/10))</f>
        <v>-169.00000000000003</v>
      </c>
      <c r="I39" s="12">
        <f>10*LOG10(10^((I35+I36)/10)+10^(I37/10))</f>
        <v>-169.00000000000003</v>
      </c>
      <c r="J39" s="12">
        <f t="shared" ref="J39:K39" si="7">10*LOG10(10^((J35+J36)/10)+10^(J37/10))</f>
        <v>-160.9583889004532</v>
      </c>
      <c r="K39" s="12">
        <f t="shared" si="7"/>
        <v>-160.9583889004532</v>
      </c>
      <c r="L39" s="12">
        <f>10*LOG10(10^((L35+L36)/10)+10^(L37/10))</f>
        <v>-169.00000000000003</v>
      </c>
      <c r="M39" s="12">
        <f>10*LOG10(10^((M35+M36)/10)+10^(M37/10))</f>
        <v>-169.00000000000003</v>
      </c>
      <c r="N39" s="8">
        <f>10*LOG10(10^((N35+N36)/10)+10^(N37/10))</f>
        <v>-160.9583889004532</v>
      </c>
      <c r="O39" s="8">
        <f>10*LOG10(10^((O35+O36)/10)+10^(O37/10))</f>
        <v>-160.9583889004532</v>
      </c>
      <c r="P39" s="12">
        <f>10*LOG10(10^((P35+P36)/10)+10^(P37/10))</f>
        <v>-160.9583889004532</v>
      </c>
      <c r="Q39" s="12">
        <f>10*LOG10(10^((Q35+Q36)/10)+10^(Q37/10))</f>
        <v>-160.9583889004532</v>
      </c>
    </row>
    <row r="40" spans="1:17" ht="27.6">
      <c r="A40" s="7" t="s">
        <v>107</v>
      </c>
      <c r="B40" s="9" t="s">
        <v>16</v>
      </c>
      <c r="C40" s="9" t="s">
        <v>16</v>
      </c>
      <c r="D40" s="9" t="s">
        <v>16</v>
      </c>
      <c r="E40" s="9" t="s">
        <v>16</v>
      </c>
      <c r="F40" s="69" t="s">
        <v>16</v>
      </c>
      <c r="G40" s="69" t="s">
        <v>16</v>
      </c>
      <c r="H40" s="69" t="s">
        <v>16</v>
      </c>
      <c r="I40" s="69" t="s">
        <v>16</v>
      </c>
      <c r="J40" s="9" t="s">
        <v>16</v>
      </c>
      <c r="K40" s="9" t="s">
        <v>16</v>
      </c>
      <c r="L40" s="9" t="s">
        <v>16</v>
      </c>
      <c r="M40" s="9" t="s">
        <v>16</v>
      </c>
      <c r="N40" s="9" t="s">
        <v>16</v>
      </c>
      <c r="O40" s="9" t="s">
        <v>16</v>
      </c>
      <c r="P40" s="9" t="s">
        <v>16</v>
      </c>
      <c r="Q40" s="9" t="s">
        <v>16</v>
      </c>
    </row>
    <row r="41" spans="1:17">
      <c r="A41" s="20" t="s">
        <v>68</v>
      </c>
      <c r="B41" s="12">
        <f t="shared" ref="B41:G41" si="8">1*12*30*1000</f>
        <v>360000</v>
      </c>
      <c r="C41" s="12">
        <f t="shared" si="8"/>
        <v>360000</v>
      </c>
      <c r="D41" s="12">
        <f t="shared" si="8"/>
        <v>360000</v>
      </c>
      <c r="E41" s="12">
        <f t="shared" si="8"/>
        <v>360000</v>
      </c>
      <c r="F41" s="71">
        <f t="shared" si="8"/>
        <v>360000</v>
      </c>
      <c r="G41" s="71">
        <f t="shared" si="8"/>
        <v>360000</v>
      </c>
      <c r="H41" s="12">
        <f>1*12*30*1000</f>
        <v>360000</v>
      </c>
      <c r="I41" s="12">
        <f>1*12*30*1000</f>
        <v>360000</v>
      </c>
      <c r="J41" s="12">
        <f t="shared" ref="J41:K41" si="9">1*12*30*1000</f>
        <v>360000</v>
      </c>
      <c r="K41" s="12">
        <f t="shared" si="9"/>
        <v>360000</v>
      </c>
      <c r="L41" s="12">
        <f>1*12*30*1000</f>
        <v>360000</v>
      </c>
      <c r="M41" s="12">
        <f>1*12*30*1000</f>
        <v>360000</v>
      </c>
      <c r="N41" s="8">
        <f>1*12*30*1000</f>
        <v>360000</v>
      </c>
      <c r="O41" s="8">
        <f>1*12*30*1000</f>
        <v>360000</v>
      </c>
      <c r="P41" s="12">
        <f>1*12*30*1000</f>
        <v>360000</v>
      </c>
      <c r="Q41" s="12">
        <f>1*12*30*1000</f>
        <v>360000</v>
      </c>
    </row>
    <row r="42" spans="1:17">
      <c r="A42" s="20" t="s">
        <v>70</v>
      </c>
      <c r="B42" s="12" t="s">
        <v>16</v>
      </c>
      <c r="C42" s="12" t="s">
        <v>16</v>
      </c>
      <c r="D42" s="12" t="s">
        <v>16</v>
      </c>
      <c r="E42" s="12" t="s">
        <v>16</v>
      </c>
      <c r="F42" s="71" t="s">
        <v>16</v>
      </c>
      <c r="G42" s="71" t="s">
        <v>16</v>
      </c>
      <c r="H42" s="12" t="s">
        <v>16</v>
      </c>
      <c r="I42" s="12" t="s">
        <v>16</v>
      </c>
      <c r="J42" s="12" t="s">
        <v>16</v>
      </c>
      <c r="K42" s="12" t="s">
        <v>16</v>
      </c>
      <c r="L42" s="12" t="s">
        <v>16</v>
      </c>
      <c r="M42" s="12" t="s">
        <v>16</v>
      </c>
      <c r="N42" s="8" t="s">
        <v>16</v>
      </c>
      <c r="O42" s="8" t="s">
        <v>16</v>
      </c>
      <c r="P42" s="12" t="s">
        <v>16</v>
      </c>
      <c r="Q42" s="12" t="s">
        <v>16</v>
      </c>
    </row>
    <row r="43" spans="1:17">
      <c r="A43" s="7" t="s">
        <v>71</v>
      </c>
      <c r="B43" s="12">
        <f t="shared" ref="B43:G43" si="10">B39+10*LOG10(B41)</f>
        <v>-113.43697499232715</v>
      </c>
      <c r="C43" s="12">
        <f t="shared" si="10"/>
        <v>-113.43697499232715</v>
      </c>
      <c r="D43" s="12">
        <f t="shared" si="10"/>
        <v>-113.43697499232715</v>
      </c>
      <c r="E43" s="12">
        <f t="shared" si="10"/>
        <v>-113.43697499232715</v>
      </c>
      <c r="F43" s="71">
        <f t="shared" si="10"/>
        <v>-113.43697499232715</v>
      </c>
      <c r="G43" s="71">
        <f t="shared" si="10"/>
        <v>-113.43697499232715</v>
      </c>
      <c r="H43" s="12">
        <f>H39+10*LOG10(H41)</f>
        <v>-113.43697499232715</v>
      </c>
      <c r="I43" s="12">
        <f>I39+10*LOG10(I41)</f>
        <v>-113.43697499232715</v>
      </c>
      <c r="J43" s="12">
        <f t="shared" ref="J43:K43" si="11">J39+10*LOG10(J41)</f>
        <v>-105.39536389278032</v>
      </c>
      <c r="K43" s="12">
        <f t="shared" si="11"/>
        <v>-105.39536389278032</v>
      </c>
      <c r="L43" s="12">
        <f>L39+10*LOG10(L41)</f>
        <v>-113.43697499232715</v>
      </c>
      <c r="M43" s="12">
        <f>M39+10*LOG10(M41)</f>
        <v>-113.43697499232715</v>
      </c>
      <c r="N43" s="8">
        <f>N39+10*LOG10(N41)</f>
        <v>-105.39536389278032</v>
      </c>
      <c r="O43" s="8">
        <f>O39+10*LOG10(O41)</f>
        <v>-105.39536389278032</v>
      </c>
      <c r="P43" s="12">
        <f>P39+10*LOG10(P41)</f>
        <v>-105.39536389278032</v>
      </c>
      <c r="Q43" s="12">
        <f>Q39+10*LOG10(Q41)</f>
        <v>-105.39536389278032</v>
      </c>
    </row>
    <row r="44" spans="1:17">
      <c r="A44" s="7" t="s">
        <v>72</v>
      </c>
      <c r="B44" s="9" t="s">
        <v>16</v>
      </c>
      <c r="C44" s="9" t="s">
        <v>16</v>
      </c>
      <c r="D44" s="9" t="s">
        <v>16</v>
      </c>
      <c r="E44" s="9" t="s">
        <v>16</v>
      </c>
      <c r="F44" s="69" t="s">
        <v>16</v>
      </c>
      <c r="G44" s="69" t="s">
        <v>16</v>
      </c>
      <c r="H44" s="69" t="s">
        <v>16</v>
      </c>
      <c r="I44" s="69" t="s">
        <v>16</v>
      </c>
      <c r="J44" s="9" t="s">
        <v>16</v>
      </c>
      <c r="K44" s="9" t="s">
        <v>16</v>
      </c>
      <c r="L44" s="9" t="s">
        <v>16</v>
      </c>
      <c r="M44" s="9" t="s">
        <v>16</v>
      </c>
      <c r="N44" s="9" t="s">
        <v>16</v>
      </c>
      <c r="O44" s="9" t="s">
        <v>16</v>
      </c>
      <c r="P44" s="9" t="s">
        <v>16</v>
      </c>
      <c r="Q44" s="9" t="s">
        <v>16</v>
      </c>
    </row>
    <row r="45" spans="1:17">
      <c r="A45" s="17" t="s">
        <v>73</v>
      </c>
      <c r="B45" s="18">
        <v>-0.6</v>
      </c>
      <c r="C45" s="18">
        <v>-0.1</v>
      </c>
      <c r="D45" s="18">
        <v>-6.08</v>
      </c>
      <c r="E45" s="18">
        <v>-6.08</v>
      </c>
      <c r="F45" s="75">
        <v>-3.99</v>
      </c>
      <c r="G45" s="75">
        <v>-3.67</v>
      </c>
      <c r="H45" s="16">
        <v>-5.67</v>
      </c>
      <c r="I45" s="16">
        <v>-5.67</v>
      </c>
      <c r="J45" s="16">
        <v>-0.85770000000000002</v>
      </c>
      <c r="K45" s="16">
        <v>-0.85770000000000002</v>
      </c>
      <c r="L45" s="16">
        <v>-6</v>
      </c>
      <c r="M45" s="16">
        <v>-6</v>
      </c>
      <c r="N45" s="16">
        <v>0</v>
      </c>
      <c r="O45" s="16">
        <v>0</v>
      </c>
      <c r="P45" s="16">
        <v>-5.18</v>
      </c>
      <c r="Q45" s="16">
        <v>-5.18</v>
      </c>
    </row>
    <row r="46" spans="1:17">
      <c r="A46" s="20" t="s">
        <v>75</v>
      </c>
      <c r="B46" s="12" t="s">
        <v>16</v>
      </c>
      <c r="C46" s="12" t="s">
        <v>16</v>
      </c>
      <c r="D46" s="12" t="s">
        <v>16</v>
      </c>
      <c r="E46" s="12" t="s">
        <v>16</v>
      </c>
      <c r="F46" s="71" t="s">
        <v>16</v>
      </c>
      <c r="G46" s="71" t="s">
        <v>16</v>
      </c>
      <c r="H46" s="12" t="s">
        <v>16</v>
      </c>
      <c r="I46" s="12" t="s">
        <v>16</v>
      </c>
      <c r="J46" s="12" t="s">
        <v>16</v>
      </c>
      <c r="K46" s="12" t="s">
        <v>16</v>
      </c>
      <c r="L46" s="12" t="s">
        <v>16</v>
      </c>
      <c r="M46" s="12" t="s">
        <v>16</v>
      </c>
      <c r="N46" s="8" t="s">
        <v>16</v>
      </c>
      <c r="O46" s="8" t="s">
        <v>16</v>
      </c>
      <c r="P46" s="12" t="s">
        <v>16</v>
      </c>
      <c r="Q46" s="12" t="s">
        <v>16</v>
      </c>
    </row>
    <row r="47" spans="1:17">
      <c r="A47" s="7" t="s">
        <v>76</v>
      </c>
      <c r="B47" s="8">
        <v>2</v>
      </c>
      <c r="C47" s="8">
        <v>2</v>
      </c>
      <c r="D47" s="8">
        <v>2</v>
      </c>
      <c r="E47" s="8">
        <v>2</v>
      </c>
      <c r="F47" s="68">
        <v>2</v>
      </c>
      <c r="G47" s="68">
        <v>2</v>
      </c>
      <c r="H47" s="8">
        <v>2</v>
      </c>
      <c r="I47" s="8">
        <v>2</v>
      </c>
      <c r="J47" s="8">
        <v>2</v>
      </c>
      <c r="K47" s="8">
        <v>2</v>
      </c>
      <c r="L47" s="8">
        <v>2</v>
      </c>
      <c r="M47" s="8">
        <v>2</v>
      </c>
      <c r="N47" s="8">
        <v>2</v>
      </c>
      <c r="O47" s="8">
        <v>2</v>
      </c>
      <c r="P47" s="8">
        <v>2</v>
      </c>
      <c r="Q47" s="8">
        <v>2</v>
      </c>
    </row>
    <row r="48" spans="1:17" ht="27.6">
      <c r="A48" s="7" t="s">
        <v>77</v>
      </c>
      <c r="B48" s="8">
        <v>0</v>
      </c>
      <c r="C48" s="8">
        <v>0</v>
      </c>
      <c r="D48" s="8">
        <v>0</v>
      </c>
      <c r="E48" s="8">
        <v>0</v>
      </c>
      <c r="F48" s="68">
        <v>0</v>
      </c>
      <c r="G48" s="68">
        <v>0</v>
      </c>
      <c r="H48" s="8">
        <v>0</v>
      </c>
      <c r="I48" s="8">
        <v>0</v>
      </c>
      <c r="J48" s="8">
        <v>0</v>
      </c>
      <c r="K48" s="8">
        <v>0</v>
      </c>
      <c r="L48" s="8">
        <v>0</v>
      </c>
      <c r="M48" s="8">
        <v>0</v>
      </c>
      <c r="N48" s="8">
        <v>0</v>
      </c>
      <c r="O48" s="8">
        <v>0</v>
      </c>
      <c r="P48" s="8">
        <v>0</v>
      </c>
      <c r="Q48" s="8">
        <v>0</v>
      </c>
    </row>
    <row r="49" spans="1:17" ht="33.75" customHeight="1">
      <c r="A49" s="7" t="s">
        <v>79</v>
      </c>
      <c r="B49" s="9" t="s">
        <v>16</v>
      </c>
      <c r="C49" s="9" t="s">
        <v>16</v>
      </c>
      <c r="D49" s="9" t="s">
        <v>16</v>
      </c>
      <c r="E49" s="9" t="s">
        <v>16</v>
      </c>
      <c r="F49" s="69" t="s">
        <v>16</v>
      </c>
      <c r="G49" s="69" t="s">
        <v>16</v>
      </c>
      <c r="H49" s="69" t="s">
        <v>16</v>
      </c>
      <c r="I49" s="69" t="s">
        <v>16</v>
      </c>
      <c r="J49" s="9" t="s">
        <v>16</v>
      </c>
      <c r="K49" s="9" t="s">
        <v>16</v>
      </c>
      <c r="L49" s="9" t="s">
        <v>16</v>
      </c>
      <c r="M49" s="9" t="s">
        <v>16</v>
      </c>
      <c r="N49" s="9" t="s">
        <v>16</v>
      </c>
      <c r="O49" s="9" t="s">
        <v>16</v>
      </c>
      <c r="P49" s="9" t="s">
        <v>16</v>
      </c>
      <c r="Q49" s="9" t="s">
        <v>16</v>
      </c>
    </row>
    <row r="50" spans="1:17" ht="27.6">
      <c r="A50" s="7" t="s">
        <v>80</v>
      </c>
      <c r="B50" s="12">
        <f t="shared" ref="B50:G50" si="12">B43+B45+B47-B48</f>
        <v>-112.03697499232715</v>
      </c>
      <c r="C50" s="12">
        <f t="shared" si="12"/>
        <v>-111.53697499232715</v>
      </c>
      <c r="D50" s="12">
        <f t="shared" si="12"/>
        <v>-117.51697499232715</v>
      </c>
      <c r="E50" s="12">
        <f t="shared" si="12"/>
        <v>-117.51697499232715</v>
      </c>
      <c r="F50" s="71">
        <f t="shared" si="12"/>
        <v>-115.42697499232715</v>
      </c>
      <c r="G50" s="71">
        <f t="shared" si="12"/>
        <v>-115.10697499232715</v>
      </c>
      <c r="H50" s="12">
        <f>H43+H45+H47-H48</f>
        <v>-117.10697499232715</v>
      </c>
      <c r="I50" s="12">
        <f>I43+I45+I47-I48</f>
        <v>-117.10697499232715</v>
      </c>
      <c r="J50" s="12">
        <f t="shared" ref="J50:K50" si="13">J43+J45+J47-J48</f>
        <v>-104.25306389278032</v>
      </c>
      <c r="K50" s="12">
        <f t="shared" si="13"/>
        <v>-104.25306389278032</v>
      </c>
      <c r="L50" s="12">
        <f>L43+L45+L47-L48</f>
        <v>-117.43697499232715</v>
      </c>
      <c r="M50" s="12">
        <f>M43+M45+M47-M48</f>
        <v>-117.43697499232715</v>
      </c>
      <c r="N50" s="8">
        <f>N43+N45+N47-N48</f>
        <v>-103.39536389278032</v>
      </c>
      <c r="O50" s="8">
        <f>O43+O45+O47-O48</f>
        <v>-103.39536389278032</v>
      </c>
      <c r="P50" s="12">
        <f>P43+P45+P47-P48</f>
        <v>-108.57536389278033</v>
      </c>
      <c r="Q50" s="12">
        <f>Q43+Q45+Q47-Q48</f>
        <v>-108.57536389278033</v>
      </c>
    </row>
    <row r="51" spans="1:17" ht="27.6">
      <c r="A51" s="7" t="s">
        <v>82</v>
      </c>
      <c r="B51" s="12" t="s">
        <v>16</v>
      </c>
      <c r="C51" s="12" t="s">
        <v>16</v>
      </c>
      <c r="D51" s="12" t="s">
        <v>16</v>
      </c>
      <c r="E51" s="12" t="s">
        <v>16</v>
      </c>
      <c r="F51" s="71" t="s">
        <v>16</v>
      </c>
      <c r="G51" s="71" t="s">
        <v>16</v>
      </c>
      <c r="H51" s="12" t="s">
        <v>16</v>
      </c>
      <c r="I51" s="12" t="s">
        <v>16</v>
      </c>
      <c r="J51" s="12" t="s">
        <v>16</v>
      </c>
      <c r="K51" s="12" t="s">
        <v>16</v>
      </c>
      <c r="L51" s="12" t="s">
        <v>16</v>
      </c>
      <c r="M51" s="12" t="s">
        <v>16</v>
      </c>
      <c r="N51" s="8" t="s">
        <v>16</v>
      </c>
      <c r="O51" s="8" t="s">
        <v>16</v>
      </c>
      <c r="P51" s="12" t="s">
        <v>16</v>
      </c>
      <c r="Q51" s="12" t="s">
        <v>16</v>
      </c>
    </row>
    <row r="52" spans="1:17" ht="27.6">
      <c r="A52" s="21" t="s">
        <v>83</v>
      </c>
      <c r="B52" s="22">
        <f t="shared" ref="B52:G52" si="14">B25+B30+B33-B34-B50</f>
        <v>151.80818753952377</v>
      </c>
      <c r="C52" s="22">
        <f t="shared" si="14"/>
        <v>148.30818753952377</v>
      </c>
      <c r="D52" s="22">
        <f t="shared" si="14"/>
        <v>158.37818753952376</v>
      </c>
      <c r="E52" s="22">
        <f t="shared" si="14"/>
        <v>155.37818753952376</v>
      </c>
      <c r="F52" s="76">
        <f t="shared" si="14"/>
        <v>155.19818753952376</v>
      </c>
      <c r="G52" s="76">
        <f t="shared" si="14"/>
        <v>151.87818753952376</v>
      </c>
      <c r="H52" s="22">
        <f>H25+H30+H33-H34-H50</f>
        <v>156.87818753952376</v>
      </c>
      <c r="I52" s="22">
        <f>I25+I30+I33-I34-I50</f>
        <v>153.87818753952376</v>
      </c>
      <c r="J52" s="22">
        <f t="shared" ref="J52:K52" si="15">J25+J30+J33-J34-J50</f>
        <v>151.07577622317601</v>
      </c>
      <c r="K52" s="22">
        <f t="shared" si="15"/>
        <v>148.07577622317601</v>
      </c>
      <c r="L52" s="22">
        <f>L25+L30+L33-L34-L50</f>
        <v>157.20818753952378</v>
      </c>
      <c r="M52" s="22">
        <f>M25+M30+M33-M34-M50</f>
        <v>154.20818753952378</v>
      </c>
      <c r="N52" s="22">
        <f>N25+N30+N33-N34-N50</f>
        <v>150.21657643997696</v>
      </c>
      <c r="O52" s="22">
        <f>O25+O30+O33-O34-O50</f>
        <v>147.21657643997696</v>
      </c>
      <c r="P52" s="22">
        <f>P25+P30+P33-P34-P50</f>
        <v>152.34657643997696</v>
      </c>
      <c r="Q52" s="22">
        <f>Q25+Q30+Q33-Q34-Q50</f>
        <v>149.34657643997696</v>
      </c>
    </row>
    <row r="53" spans="1:17" ht="27.6">
      <c r="A53" s="23" t="s">
        <v>85</v>
      </c>
      <c r="B53" s="24" t="s">
        <v>16</v>
      </c>
      <c r="C53" s="24" t="s">
        <v>16</v>
      </c>
      <c r="D53" s="24" t="s">
        <v>16</v>
      </c>
      <c r="E53" s="24" t="s">
        <v>16</v>
      </c>
      <c r="F53" s="77" t="s">
        <v>16</v>
      </c>
      <c r="G53" s="77" t="s">
        <v>16</v>
      </c>
      <c r="H53" s="24" t="s">
        <v>16</v>
      </c>
      <c r="I53" s="24" t="s">
        <v>16</v>
      </c>
      <c r="J53" s="24" t="s">
        <v>16</v>
      </c>
      <c r="K53" s="24" t="s">
        <v>16</v>
      </c>
      <c r="L53" s="24" t="s">
        <v>16</v>
      </c>
      <c r="M53" s="24" t="s">
        <v>16</v>
      </c>
      <c r="N53" s="85" t="s">
        <v>16</v>
      </c>
      <c r="O53" s="85" t="s">
        <v>16</v>
      </c>
      <c r="P53" s="24" t="s">
        <v>16</v>
      </c>
      <c r="Q53" s="24" t="s">
        <v>16</v>
      </c>
    </row>
    <row r="54" spans="1:17">
      <c r="A54" s="4" t="s">
        <v>86</v>
      </c>
      <c r="B54" s="13"/>
      <c r="C54" s="13"/>
      <c r="D54" s="13"/>
      <c r="E54" s="13"/>
      <c r="F54" s="72"/>
      <c r="G54" s="72"/>
      <c r="H54" s="13"/>
      <c r="I54" s="13"/>
      <c r="J54" s="13"/>
      <c r="K54" s="13"/>
      <c r="L54" s="13"/>
      <c r="M54" s="13"/>
      <c r="N54" s="13"/>
      <c r="O54" s="13"/>
      <c r="P54" s="13"/>
      <c r="Q54" s="13"/>
    </row>
    <row r="55" spans="1:17" ht="16.5" customHeight="1">
      <c r="A55" s="15" t="s">
        <v>87</v>
      </c>
      <c r="B55" s="16">
        <v>7</v>
      </c>
      <c r="C55" s="16">
        <v>7</v>
      </c>
      <c r="D55" s="16">
        <v>7</v>
      </c>
      <c r="E55" s="16">
        <v>7</v>
      </c>
      <c r="F55" s="73">
        <v>7</v>
      </c>
      <c r="G55" s="73">
        <v>7</v>
      </c>
      <c r="H55" s="82">
        <v>7</v>
      </c>
      <c r="I55" s="82">
        <v>7</v>
      </c>
      <c r="J55" s="82">
        <v>7</v>
      </c>
      <c r="K55" s="82">
        <v>7</v>
      </c>
      <c r="L55" s="82">
        <v>7</v>
      </c>
      <c r="M55" s="82">
        <v>7</v>
      </c>
      <c r="N55" s="82">
        <v>7</v>
      </c>
      <c r="O55" s="82">
        <v>7</v>
      </c>
      <c r="P55" s="82">
        <v>7</v>
      </c>
      <c r="Q55" s="82">
        <v>7</v>
      </c>
    </row>
    <row r="56" spans="1:17" ht="27.6">
      <c r="A56" s="15" t="s">
        <v>89</v>
      </c>
      <c r="B56" s="16">
        <v>7.56</v>
      </c>
      <c r="C56" s="16">
        <v>7.56</v>
      </c>
      <c r="D56" s="16">
        <v>7.56</v>
      </c>
      <c r="E56" s="16">
        <v>7.56</v>
      </c>
      <c r="F56" s="73">
        <v>7.56</v>
      </c>
      <c r="G56" s="73">
        <v>7.56</v>
      </c>
      <c r="H56" s="82">
        <v>7.56</v>
      </c>
      <c r="I56" s="82">
        <v>7.56</v>
      </c>
      <c r="J56" s="82">
        <v>7.56</v>
      </c>
      <c r="K56" s="82">
        <v>7.56</v>
      </c>
      <c r="L56" s="82">
        <v>7.56</v>
      </c>
      <c r="M56" s="82">
        <v>7.56</v>
      </c>
      <c r="N56" s="82">
        <v>7.58</v>
      </c>
      <c r="O56" s="82">
        <v>7.58</v>
      </c>
      <c r="P56" s="82">
        <v>7.56</v>
      </c>
      <c r="Q56" s="82">
        <v>7.56</v>
      </c>
    </row>
    <row r="57" spans="1:17" ht="27.6">
      <c r="A57" s="14" t="s">
        <v>90</v>
      </c>
      <c r="B57" s="25" t="s">
        <v>16</v>
      </c>
      <c r="C57" s="25" t="s">
        <v>16</v>
      </c>
      <c r="D57" s="25" t="s">
        <v>16</v>
      </c>
      <c r="E57" s="25" t="s">
        <v>16</v>
      </c>
      <c r="F57" s="78" t="s">
        <v>16</v>
      </c>
      <c r="G57" s="78" t="s">
        <v>16</v>
      </c>
      <c r="H57" s="78" t="s">
        <v>16</v>
      </c>
      <c r="I57" s="78" t="s">
        <v>16</v>
      </c>
      <c r="J57" s="25" t="s">
        <v>16</v>
      </c>
      <c r="K57" s="25" t="s">
        <v>16</v>
      </c>
      <c r="L57" s="25" t="s">
        <v>16</v>
      </c>
      <c r="M57" s="25" t="s">
        <v>16</v>
      </c>
      <c r="N57" s="9" t="s">
        <v>16</v>
      </c>
      <c r="O57" s="9" t="s">
        <v>16</v>
      </c>
      <c r="P57" s="25" t="s">
        <v>16</v>
      </c>
      <c r="Q57" s="25" t="s">
        <v>16</v>
      </c>
    </row>
    <row r="58" spans="1:17">
      <c r="A58" s="15" t="s">
        <v>91</v>
      </c>
      <c r="B58" s="16">
        <v>0</v>
      </c>
      <c r="C58" s="16">
        <v>0</v>
      </c>
      <c r="D58" s="16">
        <v>0</v>
      </c>
      <c r="E58" s="16">
        <v>0</v>
      </c>
      <c r="F58" s="73">
        <v>0</v>
      </c>
      <c r="G58" s="73">
        <v>0</v>
      </c>
      <c r="H58" s="82">
        <v>0</v>
      </c>
      <c r="I58" s="82">
        <v>0</v>
      </c>
      <c r="J58" s="82">
        <v>0</v>
      </c>
      <c r="K58" s="82">
        <v>0</v>
      </c>
      <c r="L58" s="82">
        <v>0</v>
      </c>
      <c r="M58" s="82">
        <v>0</v>
      </c>
      <c r="N58" s="82">
        <v>0</v>
      </c>
      <c r="O58" s="82">
        <v>0</v>
      </c>
      <c r="P58" s="82">
        <v>0</v>
      </c>
      <c r="Q58" s="82">
        <v>0</v>
      </c>
    </row>
    <row r="59" spans="1:17">
      <c r="A59" s="15" t="s">
        <v>92</v>
      </c>
      <c r="B59" s="16">
        <v>26.25</v>
      </c>
      <c r="C59" s="16">
        <v>26.25</v>
      </c>
      <c r="D59" s="16">
        <v>26.25</v>
      </c>
      <c r="E59" s="16">
        <v>26.25</v>
      </c>
      <c r="F59" s="73">
        <v>26.25</v>
      </c>
      <c r="G59" s="73">
        <v>26.25</v>
      </c>
      <c r="H59" s="82">
        <v>26.25</v>
      </c>
      <c r="I59" s="82">
        <v>26.25</v>
      </c>
      <c r="J59" s="82">
        <v>26.25</v>
      </c>
      <c r="K59" s="82">
        <v>26.25</v>
      </c>
      <c r="L59" s="82">
        <v>26.25</v>
      </c>
      <c r="M59" s="82">
        <v>26.25</v>
      </c>
      <c r="N59" s="82">
        <v>26.25</v>
      </c>
      <c r="O59" s="82">
        <v>26.25</v>
      </c>
      <c r="P59" s="82">
        <v>26.25</v>
      </c>
      <c r="Q59" s="82">
        <v>26.25</v>
      </c>
    </row>
    <row r="60" spans="1:17">
      <c r="A60" s="15" t="s">
        <v>93</v>
      </c>
      <c r="B60" s="16">
        <v>0</v>
      </c>
      <c r="C60" s="16">
        <v>0</v>
      </c>
      <c r="D60" s="16">
        <v>0</v>
      </c>
      <c r="E60" s="16">
        <v>0</v>
      </c>
      <c r="F60" s="73">
        <v>0</v>
      </c>
      <c r="G60" s="73">
        <v>0</v>
      </c>
      <c r="H60" s="82">
        <v>0</v>
      </c>
      <c r="I60" s="82">
        <v>0</v>
      </c>
      <c r="J60" s="82">
        <v>0</v>
      </c>
      <c r="K60" s="82">
        <v>0</v>
      </c>
      <c r="L60" s="82">
        <v>0</v>
      </c>
      <c r="M60" s="82">
        <v>0</v>
      </c>
      <c r="N60" s="82">
        <v>0</v>
      </c>
      <c r="O60" s="82">
        <v>0</v>
      </c>
      <c r="P60" s="82">
        <v>0</v>
      </c>
      <c r="Q60" s="82">
        <v>0</v>
      </c>
    </row>
    <row r="61" spans="1:17" ht="27.6">
      <c r="A61" s="21" t="s">
        <v>108</v>
      </c>
      <c r="B61" s="22">
        <f t="shared" ref="B61:G61" si="16">B52-B56+B58-B59+B60</f>
        <v>117.99818753952377</v>
      </c>
      <c r="C61" s="22">
        <f t="shared" si="16"/>
        <v>114.49818753952377</v>
      </c>
      <c r="D61" s="22">
        <f t="shared" si="16"/>
        <v>124.56818753952376</v>
      </c>
      <c r="E61" s="22">
        <f t="shared" si="16"/>
        <v>121.56818753952376</v>
      </c>
      <c r="F61" s="76">
        <f t="shared" si="16"/>
        <v>121.38818753952376</v>
      </c>
      <c r="G61" s="76">
        <f t="shared" si="16"/>
        <v>118.06818753952376</v>
      </c>
      <c r="H61" s="22">
        <f>H52-H56+H58-H59+H60</f>
        <v>123.06818753952376</v>
      </c>
      <c r="I61" s="22">
        <f>I52-I56+I58-I59+I60</f>
        <v>120.06818753952376</v>
      </c>
      <c r="J61" s="22">
        <f t="shared" ref="J61:K61" si="17">J52-J56+J58-J59+J60</f>
        <v>117.265776223176</v>
      </c>
      <c r="K61" s="22">
        <f t="shared" si="17"/>
        <v>114.265776223176</v>
      </c>
      <c r="L61" s="22">
        <f>L52-L56+L58-L59+L60</f>
        <v>123.39818753952378</v>
      </c>
      <c r="M61" s="22">
        <f>M52-M56+M58-M59+M60</f>
        <v>120.39818753952378</v>
      </c>
      <c r="N61" s="22">
        <f>N52-N56+N58-N59+N60</f>
        <v>116.38657643997695</v>
      </c>
      <c r="O61" s="22">
        <f>O52-O56+O58-O59+O60</f>
        <v>113.38657643997695</v>
      </c>
      <c r="P61" s="22">
        <f>P52-P56+P58-P59+P60</f>
        <v>118.53657643997695</v>
      </c>
      <c r="Q61" s="22">
        <f>Q52-Q56+Q58-Q59+Q60</f>
        <v>115.53657643997695</v>
      </c>
    </row>
    <row r="62" spans="1:17" ht="27.6">
      <c r="A62" s="23" t="s">
        <v>109</v>
      </c>
      <c r="B62" s="24" t="s">
        <v>16</v>
      </c>
      <c r="C62" s="24" t="s">
        <v>16</v>
      </c>
      <c r="D62" s="24" t="s">
        <v>16</v>
      </c>
      <c r="E62" s="24" t="s">
        <v>16</v>
      </c>
      <c r="F62" s="77" t="s">
        <v>16</v>
      </c>
      <c r="G62" s="77" t="s">
        <v>16</v>
      </c>
      <c r="H62" s="24" t="s">
        <v>16</v>
      </c>
      <c r="I62" s="24" t="s">
        <v>16</v>
      </c>
      <c r="J62" s="24" t="s">
        <v>16</v>
      </c>
      <c r="K62" s="24" t="s">
        <v>16</v>
      </c>
      <c r="L62" s="24" t="s">
        <v>16</v>
      </c>
      <c r="M62" s="24" t="s">
        <v>16</v>
      </c>
      <c r="N62" s="85" t="s">
        <v>16</v>
      </c>
      <c r="O62" s="85" t="s">
        <v>16</v>
      </c>
      <c r="P62" s="24" t="s">
        <v>16</v>
      </c>
      <c r="Q62" s="24" t="s">
        <v>16</v>
      </c>
    </row>
    <row r="63" spans="1:17">
      <c r="C63" s="2"/>
      <c r="E63" s="2"/>
      <c r="G63" s="79"/>
      <c r="I63" s="79"/>
      <c r="J63" s="2"/>
      <c r="K63" s="2"/>
      <c r="L63" s="2"/>
      <c r="M63" s="2"/>
      <c r="O63" s="2"/>
      <c r="P63" s="2"/>
      <c r="Q63" s="2"/>
    </row>
    <row r="64" spans="1:17">
      <c r="A64" s="21" t="s">
        <v>97</v>
      </c>
      <c r="B64" s="22">
        <f t="shared" ref="B64:G64" si="18">B17+B22-B50+B21+B33</f>
        <v>143.03697499232715</v>
      </c>
      <c r="C64" s="22">
        <f t="shared" si="18"/>
        <v>142.53697499232715</v>
      </c>
      <c r="D64" s="22">
        <f t="shared" si="18"/>
        <v>152.55697499232716</v>
      </c>
      <c r="E64" s="22">
        <f t="shared" si="18"/>
        <v>152.55697499232716</v>
      </c>
      <c r="F64" s="76">
        <f t="shared" si="18"/>
        <v>146.42697499232713</v>
      </c>
      <c r="G64" s="76">
        <f t="shared" si="18"/>
        <v>146.10697499232714</v>
      </c>
      <c r="H64" s="22">
        <f>H17+H22-H50+H21+H33</f>
        <v>148.10697499232714</v>
      </c>
      <c r="I64" s="22">
        <f>I17+I22-I50+I21+I33</f>
        <v>148.10697499232714</v>
      </c>
      <c r="J64" s="22">
        <f t="shared" ref="J64:K64" si="19">J17+J22-J50+J21+J33</f>
        <v>142.30456367597938</v>
      </c>
      <c r="K64" s="22">
        <f t="shared" si="19"/>
        <v>142.30456367597938</v>
      </c>
      <c r="L64" s="22">
        <f>L17+L22-L50+L21+L33</f>
        <v>148.43697499232715</v>
      </c>
      <c r="M64" s="22">
        <f>M17+M22-M50+M21+M33</f>
        <v>148.43697499232715</v>
      </c>
      <c r="N64" s="22">
        <f>N17+N22-N50+N21+N33</f>
        <v>141.44536389278034</v>
      </c>
      <c r="O64" s="22">
        <f>O17+O22-O50+O21+O33</f>
        <v>141.44536389278034</v>
      </c>
      <c r="P64" s="22">
        <f>P17+P22-P50+P21+P33</f>
        <v>143.57536389278033</v>
      </c>
      <c r="Q64" s="22">
        <f>Q17+Q22-Q50+Q21+Q33</f>
        <v>143.57536389278033</v>
      </c>
    </row>
    <row r="65" spans="1:17">
      <c r="A65" s="23" t="s">
        <v>98</v>
      </c>
      <c r="B65" s="24" t="s">
        <v>16</v>
      </c>
      <c r="C65" s="24" t="s">
        <v>16</v>
      </c>
      <c r="D65" s="24" t="s">
        <v>16</v>
      </c>
      <c r="E65" s="24" t="s">
        <v>16</v>
      </c>
      <c r="F65" s="77" t="s">
        <v>16</v>
      </c>
      <c r="G65" s="77" t="s">
        <v>16</v>
      </c>
      <c r="H65" s="24" t="s">
        <v>16</v>
      </c>
      <c r="I65" s="24" t="s">
        <v>16</v>
      </c>
      <c r="J65" s="24" t="s">
        <v>16</v>
      </c>
      <c r="K65" s="24" t="s">
        <v>16</v>
      </c>
      <c r="L65" s="24" t="s">
        <v>16</v>
      </c>
      <c r="M65" s="24" t="s">
        <v>16</v>
      </c>
      <c r="N65" s="85" t="s">
        <v>16</v>
      </c>
      <c r="O65" s="85" t="s">
        <v>16</v>
      </c>
      <c r="P65" s="24" t="s">
        <v>16</v>
      </c>
      <c r="Q65" s="24" t="s">
        <v>16</v>
      </c>
    </row>
  </sheetData>
  <mergeCells count="8">
    <mergeCell ref="P1:Q1"/>
    <mergeCell ref="N1:O1"/>
    <mergeCell ref="L1:M1"/>
    <mergeCell ref="B1:C1"/>
    <mergeCell ref="D1:E1"/>
    <mergeCell ref="F1:G1"/>
    <mergeCell ref="H1:I1"/>
    <mergeCell ref="J1:K1"/>
  </mergeCells>
  <phoneticPr fontId="14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5"/>
  <sheetViews>
    <sheetView zoomScale="55" zoomScaleNormal="55" workbookViewId="0">
      <pane xSplit="1" ySplit="1" topLeftCell="I32" activePane="bottomRight" state="frozen"/>
      <selection pane="topRight"/>
      <selection pane="bottomLeft"/>
      <selection pane="bottomRight" activeCell="T1" sqref="T1:U65"/>
    </sheetView>
  </sheetViews>
  <sheetFormatPr defaultColWidth="9" defaultRowHeight="15.6"/>
  <cols>
    <col min="1" max="1" width="62.09765625" style="1" customWidth="1"/>
    <col min="2" max="2" width="15.59765625" style="2" customWidth="1"/>
    <col min="3" max="3" width="15.59765625" style="1" customWidth="1"/>
    <col min="4" max="4" width="15.59765625" style="2" customWidth="1"/>
    <col min="5" max="5" width="15.59765625" style="1" customWidth="1"/>
    <col min="6" max="6" width="15.59765625" style="79" customWidth="1"/>
    <col min="7" max="7" width="15.59765625" style="1" customWidth="1"/>
    <col min="8" max="8" width="15.59765625" style="79" customWidth="1"/>
    <col min="9" max="11" width="15.59765625" style="1" customWidth="1"/>
    <col min="12" max="13" width="13.09765625" style="1" bestFit="1" customWidth="1"/>
    <col min="14" max="14" width="14.59765625" style="1" customWidth="1"/>
    <col min="15" max="15" width="13.19921875" style="1" customWidth="1"/>
    <col min="16" max="16" width="15.59765625" style="2" customWidth="1"/>
    <col min="17" max="17" width="15.59765625" style="1" customWidth="1"/>
    <col min="18" max="18" width="15.59765625" style="2" customWidth="1"/>
    <col min="19" max="19" width="15.59765625" style="1" customWidth="1"/>
    <col min="20" max="20" width="14.296875" style="1" customWidth="1"/>
    <col min="21" max="21" width="15.8984375" style="1" customWidth="1"/>
    <col min="22" max="16384" width="9" style="1"/>
  </cols>
  <sheetData>
    <row r="1" spans="1:21" ht="14.25" customHeight="1">
      <c r="A1" s="3"/>
      <c r="B1" s="90" t="s">
        <v>100</v>
      </c>
      <c r="C1" s="90"/>
      <c r="D1" s="90" t="s">
        <v>101</v>
      </c>
      <c r="E1" s="90"/>
      <c r="F1" s="91" t="s">
        <v>113</v>
      </c>
      <c r="G1" s="91"/>
      <c r="H1" s="90" t="s">
        <v>114</v>
      </c>
      <c r="I1" s="90"/>
      <c r="J1" s="90" t="s">
        <v>120</v>
      </c>
      <c r="K1" s="90"/>
      <c r="L1" s="90" t="s">
        <v>125</v>
      </c>
      <c r="M1" s="90"/>
      <c r="N1" s="90" t="s">
        <v>127</v>
      </c>
      <c r="O1" s="90"/>
      <c r="P1" s="90" t="s">
        <v>129</v>
      </c>
      <c r="Q1" s="90"/>
      <c r="R1" s="90" t="s">
        <v>130</v>
      </c>
      <c r="S1" s="90"/>
      <c r="T1" s="90" t="s">
        <v>131</v>
      </c>
      <c r="U1" s="90"/>
    </row>
    <row r="2" spans="1:21" ht="29.25" customHeight="1">
      <c r="A2" s="4" t="s">
        <v>10</v>
      </c>
      <c r="B2" s="5" t="s">
        <v>102</v>
      </c>
      <c r="C2" s="6" t="s">
        <v>110</v>
      </c>
      <c r="D2" s="5" t="s">
        <v>102</v>
      </c>
      <c r="E2" s="6" t="s">
        <v>110</v>
      </c>
      <c r="F2" s="66" t="s">
        <v>102</v>
      </c>
      <c r="G2" s="67" t="s">
        <v>110</v>
      </c>
      <c r="H2" s="5" t="s">
        <v>102</v>
      </c>
      <c r="I2" s="6" t="s">
        <v>110</v>
      </c>
      <c r="J2" s="5" t="s">
        <v>102</v>
      </c>
      <c r="K2" s="6" t="s">
        <v>110</v>
      </c>
      <c r="L2" s="5" t="s">
        <v>102</v>
      </c>
      <c r="M2" s="6" t="s">
        <v>110</v>
      </c>
      <c r="N2" s="5" t="s">
        <v>102</v>
      </c>
      <c r="O2" s="6" t="s">
        <v>110</v>
      </c>
      <c r="P2" s="5" t="s">
        <v>102</v>
      </c>
      <c r="Q2" s="6" t="s">
        <v>110</v>
      </c>
      <c r="R2" s="5" t="s">
        <v>102</v>
      </c>
      <c r="S2" s="6" t="s">
        <v>110</v>
      </c>
      <c r="T2" s="5" t="s">
        <v>102</v>
      </c>
      <c r="U2" s="6" t="s">
        <v>110</v>
      </c>
    </row>
    <row r="3" spans="1:21">
      <c r="A3" s="7" t="s">
        <v>11</v>
      </c>
      <c r="B3" s="8">
        <v>2.6</v>
      </c>
      <c r="C3" s="8">
        <v>2.6</v>
      </c>
      <c r="D3" s="8">
        <v>2.6</v>
      </c>
      <c r="E3" s="8">
        <v>2.6</v>
      </c>
      <c r="F3" s="68">
        <v>2.6</v>
      </c>
      <c r="G3" s="68">
        <v>2.6</v>
      </c>
      <c r="H3" s="8">
        <v>2.6</v>
      </c>
      <c r="I3" s="8">
        <v>2.6</v>
      </c>
      <c r="J3" s="8">
        <v>2.6</v>
      </c>
      <c r="K3" s="8">
        <v>2.6</v>
      </c>
      <c r="L3" s="8">
        <v>2.6</v>
      </c>
      <c r="M3" s="8">
        <v>2.6</v>
      </c>
      <c r="N3" s="8">
        <v>2.6</v>
      </c>
      <c r="O3" s="8">
        <v>2.6</v>
      </c>
      <c r="P3" s="8">
        <v>2.6</v>
      </c>
      <c r="Q3" s="8">
        <v>2.6</v>
      </c>
      <c r="R3" s="8">
        <v>2.6</v>
      </c>
      <c r="S3" s="8">
        <v>2.6</v>
      </c>
      <c r="T3" s="8">
        <v>2.6</v>
      </c>
      <c r="U3" s="8">
        <v>2.6</v>
      </c>
    </row>
    <row r="4" spans="1:21">
      <c r="A4" s="7" t="s">
        <v>13</v>
      </c>
      <c r="B4" s="8">
        <v>100</v>
      </c>
      <c r="C4" s="8">
        <v>100</v>
      </c>
      <c r="D4" s="8">
        <v>100</v>
      </c>
      <c r="E4" s="8">
        <v>100</v>
      </c>
      <c r="F4" s="68">
        <v>100</v>
      </c>
      <c r="G4" s="68">
        <v>100</v>
      </c>
      <c r="H4" s="8">
        <v>100</v>
      </c>
      <c r="I4" s="8">
        <v>100</v>
      </c>
      <c r="J4" s="8">
        <v>100</v>
      </c>
      <c r="K4" s="8">
        <v>100</v>
      </c>
      <c r="L4" s="8">
        <v>100</v>
      </c>
      <c r="M4" s="8">
        <v>100</v>
      </c>
      <c r="N4" s="8">
        <v>100</v>
      </c>
      <c r="O4" s="8">
        <v>100</v>
      </c>
      <c r="P4" s="8">
        <v>100</v>
      </c>
      <c r="Q4" s="8">
        <v>100</v>
      </c>
      <c r="R4" s="8">
        <v>100</v>
      </c>
      <c r="S4" s="8">
        <v>100</v>
      </c>
      <c r="T4" s="8">
        <v>100</v>
      </c>
      <c r="U4" s="8">
        <v>100</v>
      </c>
    </row>
    <row r="5" spans="1:21">
      <c r="A5" s="7" t="s">
        <v>15</v>
      </c>
      <c r="B5" s="9" t="s">
        <v>16</v>
      </c>
      <c r="C5" s="9" t="s">
        <v>16</v>
      </c>
      <c r="D5" s="9" t="s">
        <v>16</v>
      </c>
      <c r="E5" s="9" t="s">
        <v>16</v>
      </c>
      <c r="F5" s="69" t="s">
        <v>16</v>
      </c>
      <c r="G5" s="69" t="s">
        <v>16</v>
      </c>
      <c r="H5" s="69" t="s">
        <v>16</v>
      </c>
      <c r="I5" s="69" t="s">
        <v>16</v>
      </c>
      <c r="J5" s="9" t="s">
        <v>16</v>
      </c>
      <c r="K5" s="9" t="s">
        <v>16</v>
      </c>
      <c r="L5" s="9" t="s">
        <v>16</v>
      </c>
      <c r="M5" s="9" t="s">
        <v>16</v>
      </c>
      <c r="N5" s="9" t="s">
        <v>16</v>
      </c>
      <c r="O5" s="9" t="s">
        <v>16</v>
      </c>
      <c r="P5" s="9" t="s">
        <v>16</v>
      </c>
      <c r="Q5" s="9" t="s">
        <v>16</v>
      </c>
      <c r="R5" s="9" t="s">
        <v>16</v>
      </c>
      <c r="S5" s="9" t="s">
        <v>16</v>
      </c>
      <c r="T5" s="9" t="s">
        <v>16</v>
      </c>
      <c r="U5" s="9" t="s">
        <v>16</v>
      </c>
    </row>
    <row r="6" spans="1:21">
      <c r="A6" s="7" t="s">
        <v>17</v>
      </c>
      <c r="B6" s="8">
        <v>1000000</v>
      </c>
      <c r="C6" s="8">
        <v>1000000</v>
      </c>
      <c r="D6" s="8">
        <v>1000000</v>
      </c>
      <c r="E6" s="8">
        <v>1000000</v>
      </c>
      <c r="F6" s="68">
        <v>1000000</v>
      </c>
      <c r="G6" s="68">
        <v>1000000</v>
      </c>
      <c r="H6" s="8">
        <v>1000000</v>
      </c>
      <c r="I6" s="8">
        <v>1000000</v>
      </c>
      <c r="J6" s="8">
        <v>1000000</v>
      </c>
      <c r="K6" s="8">
        <v>1000000</v>
      </c>
      <c r="L6" s="8">
        <v>1000000</v>
      </c>
      <c r="M6" s="8">
        <v>1000000</v>
      </c>
      <c r="N6" s="8">
        <v>1000000</v>
      </c>
      <c r="O6" s="8">
        <v>1000000</v>
      </c>
      <c r="P6" s="8">
        <v>1000000</v>
      </c>
      <c r="Q6" s="8">
        <v>1000000</v>
      </c>
      <c r="R6" s="8">
        <v>1000000</v>
      </c>
      <c r="S6" s="8">
        <v>1000000</v>
      </c>
      <c r="T6" s="8">
        <v>1000000</v>
      </c>
      <c r="U6" s="8">
        <v>1000000</v>
      </c>
    </row>
    <row r="7" spans="1:21">
      <c r="A7" s="7" t="s">
        <v>19</v>
      </c>
      <c r="B7" s="9" t="s">
        <v>16</v>
      </c>
      <c r="C7" s="9" t="s">
        <v>16</v>
      </c>
      <c r="D7" s="9" t="s">
        <v>16</v>
      </c>
      <c r="E7" s="9" t="s">
        <v>16</v>
      </c>
      <c r="F7" s="69" t="s">
        <v>16</v>
      </c>
      <c r="G7" s="69" t="s">
        <v>16</v>
      </c>
      <c r="H7" s="69" t="s">
        <v>16</v>
      </c>
      <c r="I7" s="69" t="s">
        <v>16</v>
      </c>
      <c r="J7" s="9" t="s">
        <v>16</v>
      </c>
      <c r="K7" s="9" t="s">
        <v>16</v>
      </c>
      <c r="L7" s="9" t="s">
        <v>16</v>
      </c>
      <c r="M7" s="9" t="s">
        <v>16</v>
      </c>
      <c r="N7" s="9" t="s">
        <v>16</v>
      </c>
      <c r="O7" s="9" t="s">
        <v>16</v>
      </c>
      <c r="P7" s="9" t="s">
        <v>16</v>
      </c>
      <c r="Q7" s="9" t="s">
        <v>16</v>
      </c>
      <c r="R7" s="9" t="s">
        <v>16</v>
      </c>
      <c r="S7" s="9" t="s">
        <v>16</v>
      </c>
      <c r="T7" s="9" t="s">
        <v>16</v>
      </c>
      <c r="U7" s="9" t="s">
        <v>16</v>
      </c>
    </row>
    <row r="8" spans="1:21">
      <c r="A8" s="7" t="s">
        <v>20</v>
      </c>
      <c r="B8" s="11">
        <v>0.1</v>
      </c>
      <c r="C8" s="11">
        <v>0.1</v>
      </c>
      <c r="D8" s="11">
        <v>0.1</v>
      </c>
      <c r="E8" s="11">
        <v>0.1</v>
      </c>
      <c r="F8" s="80">
        <v>0.1</v>
      </c>
      <c r="G8" s="80">
        <v>0.1</v>
      </c>
      <c r="H8" s="11">
        <v>0.1</v>
      </c>
      <c r="I8" s="11">
        <v>0.1</v>
      </c>
      <c r="J8" s="11">
        <v>0.1</v>
      </c>
      <c r="K8" s="11">
        <v>0.1</v>
      </c>
      <c r="L8" s="11">
        <v>0.1</v>
      </c>
      <c r="M8" s="11">
        <v>0.1</v>
      </c>
      <c r="N8" s="11">
        <v>0.1</v>
      </c>
      <c r="O8" s="11">
        <v>0.1</v>
      </c>
      <c r="P8" s="11">
        <v>0.1</v>
      </c>
      <c r="Q8" s="11">
        <v>0.1</v>
      </c>
      <c r="R8" s="11">
        <v>0.1</v>
      </c>
      <c r="S8" s="11">
        <v>0.1</v>
      </c>
      <c r="T8" s="11">
        <v>0.1</v>
      </c>
      <c r="U8" s="11">
        <v>0.1</v>
      </c>
    </row>
    <row r="9" spans="1:21" ht="27.6">
      <c r="A9" s="7" t="s">
        <v>21</v>
      </c>
      <c r="B9" s="12" t="s">
        <v>22</v>
      </c>
      <c r="C9" s="12" t="s">
        <v>22</v>
      </c>
      <c r="D9" s="12" t="s">
        <v>22</v>
      </c>
      <c r="E9" s="12" t="s">
        <v>22</v>
      </c>
      <c r="F9" s="71" t="s">
        <v>22</v>
      </c>
      <c r="G9" s="71" t="s">
        <v>22</v>
      </c>
      <c r="H9" s="12" t="s">
        <v>22</v>
      </c>
      <c r="I9" s="12" t="s">
        <v>22</v>
      </c>
      <c r="J9" s="12" t="s">
        <v>22</v>
      </c>
      <c r="K9" s="12" t="s">
        <v>22</v>
      </c>
      <c r="L9" s="12" t="s">
        <v>22</v>
      </c>
      <c r="M9" s="12" t="s">
        <v>22</v>
      </c>
      <c r="N9" s="8" t="s">
        <v>22</v>
      </c>
      <c r="O9" s="8" t="s">
        <v>22</v>
      </c>
      <c r="P9" s="8" t="s">
        <v>22</v>
      </c>
      <c r="Q9" s="8" t="s">
        <v>22</v>
      </c>
      <c r="R9" s="12" t="s">
        <v>22</v>
      </c>
      <c r="S9" s="12" t="s">
        <v>22</v>
      </c>
      <c r="T9" s="12" t="s">
        <v>22</v>
      </c>
      <c r="U9" s="12" t="s">
        <v>22</v>
      </c>
    </row>
    <row r="10" spans="1:21">
      <c r="A10" s="7" t="s">
        <v>23</v>
      </c>
      <c r="B10" s="12">
        <v>3</v>
      </c>
      <c r="C10" s="12">
        <v>3</v>
      </c>
      <c r="D10" s="12">
        <v>3</v>
      </c>
      <c r="E10" s="12">
        <v>3</v>
      </c>
      <c r="F10" s="71">
        <v>3</v>
      </c>
      <c r="G10" s="71">
        <v>3</v>
      </c>
      <c r="H10" s="12">
        <v>3</v>
      </c>
      <c r="I10" s="12">
        <v>3</v>
      </c>
      <c r="J10" s="12">
        <v>3</v>
      </c>
      <c r="K10" s="12">
        <v>3</v>
      </c>
      <c r="L10" s="12">
        <v>3</v>
      </c>
      <c r="M10" s="12">
        <v>3</v>
      </c>
      <c r="N10" s="8">
        <v>3</v>
      </c>
      <c r="O10" s="8">
        <v>3</v>
      </c>
      <c r="P10" s="8">
        <v>3</v>
      </c>
      <c r="Q10" s="8">
        <v>3</v>
      </c>
      <c r="R10" s="12">
        <v>3</v>
      </c>
      <c r="S10" s="12">
        <v>3</v>
      </c>
      <c r="T10" s="12">
        <v>3</v>
      </c>
      <c r="U10" s="12">
        <v>3</v>
      </c>
    </row>
    <row r="11" spans="1:21">
      <c r="A11" s="4" t="s">
        <v>24</v>
      </c>
      <c r="B11" s="13"/>
      <c r="C11" s="13"/>
      <c r="D11" s="13"/>
      <c r="E11" s="13"/>
      <c r="F11" s="72"/>
      <c r="G11" s="72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</row>
    <row r="12" spans="1:21" ht="15" customHeight="1">
      <c r="A12" s="7" t="s">
        <v>25</v>
      </c>
      <c r="B12" s="8">
        <v>1</v>
      </c>
      <c r="C12" s="8">
        <v>1</v>
      </c>
      <c r="D12" s="8">
        <v>1</v>
      </c>
      <c r="E12" s="8">
        <v>1</v>
      </c>
      <c r="F12" s="68">
        <v>1</v>
      </c>
      <c r="G12" s="68">
        <v>1</v>
      </c>
      <c r="H12" s="8">
        <v>1</v>
      </c>
      <c r="I12" s="8">
        <v>1</v>
      </c>
      <c r="J12" s="8">
        <v>1</v>
      </c>
      <c r="K12" s="8">
        <v>1</v>
      </c>
      <c r="L12" s="8">
        <v>1</v>
      </c>
      <c r="M12" s="8">
        <v>1</v>
      </c>
      <c r="N12" s="8">
        <v>1</v>
      </c>
      <c r="O12" s="8">
        <v>1</v>
      </c>
      <c r="P12" s="8">
        <v>1</v>
      </c>
      <c r="Q12" s="8">
        <v>1</v>
      </c>
      <c r="R12" s="8">
        <v>1</v>
      </c>
      <c r="S12" s="8">
        <v>1</v>
      </c>
      <c r="T12" s="8">
        <v>1</v>
      </c>
      <c r="U12" s="8">
        <v>1</v>
      </c>
    </row>
    <row r="13" spans="1:21">
      <c r="A13" s="7" t="s">
        <v>27</v>
      </c>
      <c r="B13" s="12">
        <v>64</v>
      </c>
      <c r="C13" s="12">
        <v>64</v>
      </c>
      <c r="D13" s="12">
        <v>64</v>
      </c>
      <c r="E13" s="12">
        <v>64</v>
      </c>
      <c r="F13" s="71">
        <v>64</v>
      </c>
      <c r="G13" s="71">
        <v>64</v>
      </c>
      <c r="H13" s="12">
        <v>64</v>
      </c>
      <c r="I13" s="12">
        <v>64</v>
      </c>
      <c r="J13" s="12">
        <v>64</v>
      </c>
      <c r="K13" s="12">
        <v>64</v>
      </c>
      <c r="L13" s="12">
        <v>64</v>
      </c>
      <c r="M13" s="12">
        <v>64</v>
      </c>
      <c r="N13" s="8">
        <v>64</v>
      </c>
      <c r="O13" s="8">
        <v>64</v>
      </c>
      <c r="P13" s="8">
        <v>64</v>
      </c>
      <c r="Q13" s="8">
        <v>64</v>
      </c>
      <c r="R13" s="12">
        <v>64</v>
      </c>
      <c r="S13" s="12">
        <v>64</v>
      </c>
      <c r="T13" s="12">
        <v>64</v>
      </c>
      <c r="U13" s="12">
        <v>64</v>
      </c>
    </row>
    <row r="14" spans="1:21">
      <c r="A14" s="14" t="s">
        <v>29</v>
      </c>
      <c r="B14" s="12">
        <v>1</v>
      </c>
      <c r="C14" s="12">
        <v>1</v>
      </c>
      <c r="D14" s="12">
        <v>1</v>
      </c>
      <c r="E14" s="12">
        <v>1</v>
      </c>
      <c r="F14" s="71">
        <v>1</v>
      </c>
      <c r="G14" s="71">
        <v>1</v>
      </c>
      <c r="H14" s="12">
        <v>1</v>
      </c>
      <c r="I14" s="12">
        <v>1</v>
      </c>
      <c r="J14" s="12">
        <v>1</v>
      </c>
      <c r="K14" s="12">
        <v>1</v>
      </c>
      <c r="L14" s="12">
        <v>1</v>
      </c>
      <c r="M14" s="12">
        <v>1</v>
      </c>
      <c r="N14" s="8">
        <v>1</v>
      </c>
      <c r="O14" s="8">
        <v>1</v>
      </c>
      <c r="P14" s="8">
        <v>1</v>
      </c>
      <c r="Q14" s="8">
        <v>1</v>
      </c>
      <c r="R14" s="12">
        <v>1</v>
      </c>
      <c r="S14" s="12">
        <v>1</v>
      </c>
      <c r="T14" s="12">
        <v>1</v>
      </c>
      <c r="U14" s="12">
        <v>1</v>
      </c>
    </row>
    <row r="15" spans="1:21">
      <c r="A15" s="7" t="s">
        <v>31</v>
      </c>
      <c r="B15" s="12" t="s">
        <v>16</v>
      </c>
      <c r="C15" s="12" t="s">
        <v>16</v>
      </c>
      <c r="D15" s="12" t="s">
        <v>16</v>
      </c>
      <c r="E15" s="12" t="s">
        <v>16</v>
      </c>
      <c r="F15" s="71" t="s">
        <v>16</v>
      </c>
      <c r="G15" s="71" t="s">
        <v>16</v>
      </c>
      <c r="H15" s="12" t="s">
        <v>16</v>
      </c>
      <c r="I15" s="12" t="s">
        <v>16</v>
      </c>
      <c r="J15" s="12" t="s">
        <v>16</v>
      </c>
      <c r="K15" s="12" t="s">
        <v>16</v>
      </c>
      <c r="L15" s="12" t="s">
        <v>16</v>
      </c>
      <c r="M15" s="12" t="s">
        <v>16</v>
      </c>
      <c r="N15" s="8" t="s">
        <v>16</v>
      </c>
      <c r="O15" s="8" t="s">
        <v>16</v>
      </c>
      <c r="P15" s="8" t="s">
        <v>16</v>
      </c>
      <c r="Q15" s="8" t="s">
        <v>16</v>
      </c>
      <c r="R15" s="12" t="s">
        <v>16</v>
      </c>
      <c r="S15" s="12" t="s">
        <v>16</v>
      </c>
      <c r="T15" s="12" t="s">
        <v>16</v>
      </c>
      <c r="U15" s="12" t="s">
        <v>16</v>
      </c>
    </row>
    <row r="16" spans="1:21">
      <c r="A16" s="7" t="s">
        <v>33</v>
      </c>
      <c r="B16" s="8">
        <v>23</v>
      </c>
      <c r="C16" s="8">
        <v>23</v>
      </c>
      <c r="D16" s="8">
        <v>23</v>
      </c>
      <c r="E16" s="8">
        <v>23</v>
      </c>
      <c r="F16" s="68">
        <v>23</v>
      </c>
      <c r="G16" s="68">
        <v>23</v>
      </c>
      <c r="H16" s="8">
        <v>23</v>
      </c>
      <c r="I16" s="8">
        <v>23</v>
      </c>
      <c r="J16" s="8">
        <v>23</v>
      </c>
      <c r="K16" s="8">
        <v>23</v>
      </c>
      <c r="L16" s="8">
        <v>23</v>
      </c>
      <c r="M16" s="8">
        <v>23</v>
      </c>
      <c r="N16" s="8">
        <v>23</v>
      </c>
      <c r="O16" s="8">
        <v>23</v>
      </c>
      <c r="P16" s="8">
        <v>23</v>
      </c>
      <c r="Q16" s="8">
        <v>23</v>
      </c>
      <c r="R16" s="8">
        <v>23</v>
      </c>
      <c r="S16" s="8">
        <v>23</v>
      </c>
      <c r="T16" s="8">
        <v>23</v>
      </c>
      <c r="U16" s="8">
        <v>23</v>
      </c>
    </row>
    <row r="17" spans="1:21" ht="27.6">
      <c r="A17" s="7" t="s">
        <v>35</v>
      </c>
      <c r="B17" s="8">
        <v>23</v>
      </c>
      <c r="C17" s="8">
        <v>23</v>
      </c>
      <c r="D17" s="8">
        <v>23</v>
      </c>
      <c r="E17" s="8">
        <v>23</v>
      </c>
      <c r="F17" s="68">
        <v>23</v>
      </c>
      <c r="G17" s="68">
        <v>23</v>
      </c>
      <c r="H17" s="8">
        <v>23</v>
      </c>
      <c r="I17" s="8">
        <v>23</v>
      </c>
      <c r="J17" s="8">
        <v>23</v>
      </c>
      <c r="K17" s="8">
        <v>23</v>
      </c>
      <c r="L17" s="8">
        <v>23</v>
      </c>
      <c r="M17" s="8">
        <v>23</v>
      </c>
      <c r="N17" s="8">
        <v>23</v>
      </c>
      <c r="O17" s="8">
        <v>23</v>
      </c>
      <c r="P17" s="8">
        <v>23</v>
      </c>
      <c r="Q17" s="8">
        <v>23</v>
      </c>
      <c r="R17" s="8">
        <v>23</v>
      </c>
      <c r="S17" s="8">
        <v>23</v>
      </c>
      <c r="T17" s="8">
        <v>23</v>
      </c>
      <c r="U17" s="8">
        <v>23</v>
      </c>
    </row>
    <row r="18" spans="1:21" ht="41.4">
      <c r="A18" s="14" t="s">
        <v>37</v>
      </c>
      <c r="B18" s="12">
        <f t="shared" ref="B18:G18" si="0">B19+10*LOG10(B12/B14)-B20</f>
        <v>0</v>
      </c>
      <c r="C18" s="12">
        <f t="shared" si="0"/>
        <v>-3</v>
      </c>
      <c r="D18" s="12">
        <f t="shared" si="0"/>
        <v>0</v>
      </c>
      <c r="E18" s="12">
        <f t="shared" si="0"/>
        <v>-3</v>
      </c>
      <c r="F18" s="71">
        <f t="shared" si="0"/>
        <v>0</v>
      </c>
      <c r="G18" s="71">
        <f t="shared" si="0"/>
        <v>-3</v>
      </c>
      <c r="H18" s="12">
        <f>H19+10*LOG10(H12/H14)-H20</f>
        <v>0</v>
      </c>
      <c r="I18" s="12">
        <f>I19+10*LOG10(I12/I14)-I20</f>
        <v>-3</v>
      </c>
      <c r="J18" s="12">
        <f t="shared" ref="J18:K18" si="1">J19+10*LOG10(J12/J14)-J20</f>
        <v>0</v>
      </c>
      <c r="K18" s="12">
        <f t="shared" si="1"/>
        <v>-3</v>
      </c>
      <c r="L18" s="12">
        <f t="shared" ref="L18:Q18" si="2">L19+10*LOG10(L12/L14)-L20</f>
        <v>0</v>
      </c>
      <c r="M18" s="12">
        <f t="shared" si="2"/>
        <v>-3</v>
      </c>
      <c r="N18" s="8">
        <f t="shared" si="2"/>
        <v>0</v>
      </c>
      <c r="O18" s="8">
        <f t="shared" si="2"/>
        <v>-3</v>
      </c>
      <c r="P18" s="8">
        <f t="shared" si="2"/>
        <v>0</v>
      </c>
      <c r="Q18" s="8">
        <f t="shared" si="2"/>
        <v>-3</v>
      </c>
      <c r="R18" s="12">
        <f>R19+10*LOG10(R12/R14)-R20</f>
        <v>0</v>
      </c>
      <c r="S18" s="12">
        <f>S19+10*LOG10(S12/S14)-S20</f>
        <v>-3</v>
      </c>
      <c r="T18" s="12">
        <f>T19+10*LOG10(T12/T14)-T20</f>
        <v>0</v>
      </c>
      <c r="U18" s="12">
        <f>U19+10*LOG10(U12/U14)-U20</f>
        <v>-3</v>
      </c>
    </row>
    <row r="19" spans="1:21">
      <c r="A19" s="7" t="s">
        <v>39</v>
      </c>
      <c r="B19" s="8">
        <v>0</v>
      </c>
      <c r="C19" s="8">
        <v>-3</v>
      </c>
      <c r="D19" s="8">
        <v>0</v>
      </c>
      <c r="E19" s="8">
        <v>-3</v>
      </c>
      <c r="F19" s="68">
        <v>0</v>
      </c>
      <c r="G19" s="68">
        <v>-3</v>
      </c>
      <c r="H19" s="8">
        <v>0</v>
      </c>
      <c r="I19" s="8">
        <v>-3</v>
      </c>
      <c r="J19" s="8">
        <v>0</v>
      </c>
      <c r="K19" s="8">
        <v>-3</v>
      </c>
      <c r="L19" s="8">
        <v>0</v>
      </c>
      <c r="M19" s="8">
        <v>-3</v>
      </c>
      <c r="N19" s="8">
        <v>0</v>
      </c>
      <c r="O19" s="8">
        <v>-3</v>
      </c>
      <c r="P19" s="8">
        <v>0</v>
      </c>
      <c r="Q19" s="8">
        <v>-3</v>
      </c>
      <c r="R19" s="8">
        <v>0</v>
      </c>
      <c r="S19" s="8">
        <v>-3</v>
      </c>
      <c r="T19" s="8">
        <v>0</v>
      </c>
      <c r="U19" s="8">
        <v>-3</v>
      </c>
    </row>
    <row r="20" spans="1:21" ht="41.4">
      <c r="A20" s="14" t="s">
        <v>41</v>
      </c>
      <c r="B20" s="12">
        <v>0</v>
      </c>
      <c r="C20" s="12">
        <v>0</v>
      </c>
      <c r="D20" s="12">
        <v>0</v>
      </c>
      <c r="E20" s="12">
        <v>0</v>
      </c>
      <c r="F20" s="71">
        <v>0</v>
      </c>
      <c r="G20" s="71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8">
        <v>0</v>
      </c>
      <c r="O20" s="8">
        <v>0</v>
      </c>
      <c r="P20" s="8">
        <v>0</v>
      </c>
      <c r="Q20" s="8">
        <v>0</v>
      </c>
      <c r="R20" s="12">
        <v>0</v>
      </c>
      <c r="S20" s="12">
        <v>0</v>
      </c>
      <c r="T20" s="12">
        <v>0</v>
      </c>
      <c r="U20" s="12">
        <v>0</v>
      </c>
    </row>
    <row r="21" spans="1:21" ht="61.5" customHeight="1">
      <c r="A21" s="14" t="s">
        <v>43</v>
      </c>
      <c r="B21" s="12">
        <v>0</v>
      </c>
      <c r="C21" s="12">
        <v>0</v>
      </c>
      <c r="D21" s="12">
        <v>0</v>
      </c>
      <c r="E21" s="12">
        <v>0</v>
      </c>
      <c r="F21" s="71">
        <v>0</v>
      </c>
      <c r="G21" s="71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8">
        <v>0</v>
      </c>
      <c r="O21" s="8">
        <v>0</v>
      </c>
      <c r="P21" s="8">
        <v>0</v>
      </c>
      <c r="Q21" s="8">
        <v>0</v>
      </c>
      <c r="R21" s="12">
        <v>0</v>
      </c>
      <c r="S21" s="12">
        <v>0</v>
      </c>
      <c r="T21" s="12">
        <v>0</v>
      </c>
      <c r="U21" s="12">
        <v>0</v>
      </c>
    </row>
    <row r="22" spans="1:21">
      <c r="A22" s="7" t="s">
        <v>45</v>
      </c>
      <c r="B22" s="8">
        <v>0</v>
      </c>
      <c r="C22" s="8">
        <v>0</v>
      </c>
      <c r="D22" s="8">
        <v>0</v>
      </c>
      <c r="E22" s="8">
        <v>0</v>
      </c>
      <c r="F22" s="68">
        <v>0</v>
      </c>
      <c r="G22" s="6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0</v>
      </c>
      <c r="P22" s="8">
        <v>0</v>
      </c>
      <c r="Q22" s="8">
        <v>0</v>
      </c>
      <c r="R22" s="8">
        <v>0</v>
      </c>
      <c r="S22" s="8">
        <v>0</v>
      </c>
      <c r="T22" s="8">
        <v>0</v>
      </c>
      <c r="U22" s="8">
        <v>0</v>
      </c>
    </row>
    <row r="23" spans="1:21">
      <c r="A23" s="7" t="s">
        <v>47</v>
      </c>
      <c r="B23" s="8">
        <v>0</v>
      </c>
      <c r="C23" s="8">
        <v>0</v>
      </c>
      <c r="D23" s="8">
        <v>0</v>
      </c>
      <c r="E23" s="8">
        <v>0</v>
      </c>
      <c r="F23" s="68">
        <v>0</v>
      </c>
      <c r="G23" s="6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  <c r="P23" s="8">
        <v>0</v>
      </c>
      <c r="Q23" s="8">
        <v>0</v>
      </c>
      <c r="R23" s="8">
        <v>0</v>
      </c>
      <c r="S23" s="8">
        <v>0</v>
      </c>
      <c r="T23" s="8">
        <v>0</v>
      </c>
      <c r="U23" s="8">
        <v>0</v>
      </c>
    </row>
    <row r="24" spans="1:21" ht="27.6">
      <c r="A24" s="7" t="s">
        <v>48</v>
      </c>
      <c r="B24" s="8">
        <v>1</v>
      </c>
      <c r="C24" s="8">
        <v>1</v>
      </c>
      <c r="D24" s="8">
        <v>1</v>
      </c>
      <c r="E24" s="8">
        <v>1</v>
      </c>
      <c r="F24" s="68">
        <v>1</v>
      </c>
      <c r="G24" s="68">
        <v>1</v>
      </c>
      <c r="H24" s="8">
        <v>1</v>
      </c>
      <c r="I24" s="8">
        <v>1</v>
      </c>
      <c r="J24" s="8">
        <v>1</v>
      </c>
      <c r="K24" s="8">
        <v>1</v>
      </c>
      <c r="L24" s="8">
        <v>1</v>
      </c>
      <c r="M24" s="8">
        <v>1</v>
      </c>
      <c r="N24" s="8">
        <v>1</v>
      </c>
      <c r="O24" s="8">
        <v>1</v>
      </c>
      <c r="P24" s="8">
        <v>1</v>
      </c>
      <c r="Q24" s="8">
        <v>1</v>
      </c>
      <c r="R24" s="8">
        <v>1</v>
      </c>
      <c r="S24" s="8">
        <v>1</v>
      </c>
      <c r="T24" s="8">
        <v>1</v>
      </c>
      <c r="U24" s="8">
        <v>1</v>
      </c>
    </row>
    <row r="25" spans="1:21">
      <c r="A25" s="7" t="s">
        <v>49</v>
      </c>
      <c r="B25" s="9" t="s">
        <v>16</v>
      </c>
      <c r="C25" s="9" t="s">
        <v>16</v>
      </c>
      <c r="D25" s="9" t="s">
        <v>16</v>
      </c>
      <c r="E25" s="9" t="s">
        <v>16</v>
      </c>
      <c r="F25" s="69" t="s">
        <v>16</v>
      </c>
      <c r="G25" s="69" t="s">
        <v>16</v>
      </c>
      <c r="H25" s="69" t="s">
        <v>16</v>
      </c>
      <c r="I25" s="69" t="s">
        <v>16</v>
      </c>
      <c r="J25" s="9" t="s">
        <v>16</v>
      </c>
      <c r="K25" s="9" t="s">
        <v>16</v>
      </c>
      <c r="L25" s="9" t="s">
        <v>16</v>
      </c>
      <c r="M25" s="9" t="s">
        <v>16</v>
      </c>
      <c r="N25" s="9" t="s">
        <v>16</v>
      </c>
      <c r="O25" s="9" t="s">
        <v>16</v>
      </c>
      <c r="P25" s="9" t="s">
        <v>16</v>
      </c>
      <c r="Q25" s="9" t="s">
        <v>16</v>
      </c>
      <c r="R25" s="9" t="s">
        <v>16</v>
      </c>
      <c r="S25" s="9" t="s">
        <v>16</v>
      </c>
      <c r="T25" s="9" t="s">
        <v>16</v>
      </c>
      <c r="U25" s="9" t="s">
        <v>16</v>
      </c>
    </row>
    <row r="26" spans="1:21">
      <c r="A26" s="7" t="s">
        <v>51</v>
      </c>
      <c r="B26" s="8">
        <f t="shared" ref="B26:G26" si="3">B17+B18+B21-B23-B24</f>
        <v>22</v>
      </c>
      <c r="C26" s="8">
        <f t="shared" si="3"/>
        <v>19</v>
      </c>
      <c r="D26" s="8">
        <f t="shared" si="3"/>
        <v>22</v>
      </c>
      <c r="E26" s="8">
        <f t="shared" si="3"/>
        <v>19</v>
      </c>
      <c r="F26" s="68">
        <f t="shared" si="3"/>
        <v>22</v>
      </c>
      <c r="G26" s="68">
        <f t="shared" si="3"/>
        <v>19</v>
      </c>
      <c r="H26" s="8">
        <f>H17+H18+H21-H23-H24</f>
        <v>22</v>
      </c>
      <c r="I26" s="8">
        <f>I17+I18+I21-I23-I24</f>
        <v>19</v>
      </c>
      <c r="J26" s="8">
        <f t="shared" ref="J26:K26" si="4">J17+J18+J21-J23-J24</f>
        <v>22</v>
      </c>
      <c r="K26" s="8">
        <f t="shared" si="4"/>
        <v>19</v>
      </c>
      <c r="L26" s="8">
        <f t="shared" ref="L26:Q26" si="5">L17+L18+L21-L23-L24</f>
        <v>22</v>
      </c>
      <c r="M26" s="8">
        <f t="shared" si="5"/>
        <v>19</v>
      </c>
      <c r="N26" s="8">
        <f t="shared" si="5"/>
        <v>22</v>
      </c>
      <c r="O26" s="8">
        <f t="shared" si="5"/>
        <v>19</v>
      </c>
      <c r="P26" s="8">
        <f t="shared" si="5"/>
        <v>22</v>
      </c>
      <c r="Q26" s="8">
        <f t="shared" si="5"/>
        <v>19</v>
      </c>
      <c r="R26" s="8">
        <f>R17+R18+R21-R23-R24</f>
        <v>22</v>
      </c>
      <c r="S26" s="8">
        <f>S17+S18+S21-S23-S24</f>
        <v>19</v>
      </c>
      <c r="T26" s="8">
        <f>T17+T18+T21-T23-T24</f>
        <v>22</v>
      </c>
      <c r="U26" s="8">
        <f>U17+U18+U21-U23-U24</f>
        <v>19</v>
      </c>
    </row>
    <row r="27" spans="1:21">
      <c r="A27" s="4" t="s">
        <v>52</v>
      </c>
      <c r="B27" s="13"/>
      <c r="C27" s="13"/>
      <c r="D27" s="13"/>
      <c r="E27" s="13"/>
      <c r="F27" s="72"/>
      <c r="G27" s="72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</row>
    <row r="28" spans="1:21">
      <c r="A28" s="7" t="s">
        <v>111</v>
      </c>
      <c r="B28" s="12">
        <v>192</v>
      </c>
      <c r="C28" s="12">
        <v>192</v>
      </c>
      <c r="D28" s="12">
        <v>192</v>
      </c>
      <c r="E28" s="12">
        <v>192</v>
      </c>
      <c r="F28" s="71">
        <v>192</v>
      </c>
      <c r="G28" s="71">
        <v>192</v>
      </c>
      <c r="H28" s="12">
        <v>192</v>
      </c>
      <c r="I28" s="12">
        <v>192</v>
      </c>
      <c r="J28" s="12">
        <v>192</v>
      </c>
      <c r="K28" s="12">
        <v>192</v>
      </c>
      <c r="L28" s="12">
        <v>192</v>
      </c>
      <c r="M28" s="12">
        <v>192</v>
      </c>
      <c r="N28" s="8">
        <v>192</v>
      </c>
      <c r="O28" s="8">
        <v>192</v>
      </c>
      <c r="P28" s="8">
        <v>192</v>
      </c>
      <c r="Q28" s="8">
        <v>192</v>
      </c>
      <c r="R28" s="12">
        <v>192</v>
      </c>
      <c r="S28" s="12">
        <v>192</v>
      </c>
      <c r="T28" s="12">
        <v>192</v>
      </c>
      <c r="U28" s="12">
        <v>192</v>
      </c>
    </row>
    <row r="29" spans="1:21">
      <c r="A29" s="15" t="s">
        <v>54</v>
      </c>
      <c r="B29" s="16">
        <v>4</v>
      </c>
      <c r="C29" s="16">
        <v>4</v>
      </c>
      <c r="D29" s="16">
        <v>4</v>
      </c>
      <c r="E29" s="16">
        <v>4</v>
      </c>
      <c r="F29" s="73">
        <v>4</v>
      </c>
      <c r="G29" s="73">
        <v>4</v>
      </c>
      <c r="H29" s="82">
        <v>4</v>
      </c>
      <c r="I29" s="82">
        <v>4</v>
      </c>
      <c r="J29" s="82">
        <v>2</v>
      </c>
      <c r="K29" s="82">
        <v>2</v>
      </c>
      <c r="L29" s="82">
        <v>4</v>
      </c>
      <c r="M29" s="82">
        <v>4</v>
      </c>
      <c r="N29" s="82">
        <v>4</v>
      </c>
      <c r="O29" s="82">
        <v>4</v>
      </c>
      <c r="P29" s="82">
        <v>2</v>
      </c>
      <c r="Q29" s="82">
        <v>2</v>
      </c>
      <c r="R29" s="82">
        <v>4</v>
      </c>
      <c r="S29" s="82">
        <v>4</v>
      </c>
      <c r="T29" s="82">
        <v>4</v>
      </c>
      <c r="U29" s="82">
        <v>4</v>
      </c>
    </row>
    <row r="30" spans="1:21" ht="41.4">
      <c r="A30" s="7" t="s">
        <v>56</v>
      </c>
      <c r="B30" s="12">
        <f t="shared" ref="B30:G30" si="6">B31+10*LOG10(B28/B13)-B32</f>
        <v>12.771212547196624</v>
      </c>
      <c r="C30" s="12">
        <f t="shared" si="6"/>
        <v>12.771212547196624</v>
      </c>
      <c r="D30" s="12">
        <f t="shared" si="6"/>
        <v>9.8212125471966232</v>
      </c>
      <c r="E30" s="12">
        <f t="shared" si="6"/>
        <v>9.8212125471966232</v>
      </c>
      <c r="F30" s="71">
        <f t="shared" si="6"/>
        <v>12.771212547196624</v>
      </c>
      <c r="G30" s="71">
        <f t="shared" si="6"/>
        <v>12.771212547196624</v>
      </c>
      <c r="H30" s="12">
        <f>H31+10*LOG10(H28/H13)-H32</f>
        <v>12.771212547196624</v>
      </c>
      <c r="I30" s="12">
        <f>I31+10*LOG10(I28/I13)-I32</f>
        <v>12.771212547196624</v>
      </c>
      <c r="J30" s="12">
        <f t="shared" ref="J30:K30" si="7">J31+10*LOG10(J28/J13)-J32</f>
        <v>12.771212547196624</v>
      </c>
      <c r="K30" s="12">
        <f t="shared" si="7"/>
        <v>12.771212547196624</v>
      </c>
      <c r="L30" s="12">
        <f t="shared" ref="L30:Q30" si="8">L31+10*LOG10(L28/L13)-L32</f>
        <v>12.771212547196624</v>
      </c>
      <c r="M30" s="12">
        <f t="shared" si="8"/>
        <v>12.771212547196624</v>
      </c>
      <c r="N30" s="8">
        <f t="shared" si="8"/>
        <v>12.771212547196624</v>
      </c>
      <c r="O30" s="8">
        <f t="shared" si="8"/>
        <v>12.771212547196624</v>
      </c>
      <c r="P30" s="8">
        <f t="shared" si="8"/>
        <v>12.771212547196624</v>
      </c>
      <c r="Q30" s="8">
        <f t="shared" si="8"/>
        <v>12.771212547196624</v>
      </c>
      <c r="R30" s="12">
        <f>R31+10*LOG10(R28/R13)-R32</f>
        <v>12.771212547196624</v>
      </c>
      <c r="S30" s="12">
        <f>S31+10*LOG10(S28/S13)-S32</f>
        <v>12.771212547196624</v>
      </c>
      <c r="T30" s="12">
        <f>T31+10*LOG10(T28/T13)-T32</f>
        <v>12.771212547196624</v>
      </c>
      <c r="U30" s="12">
        <f>U31+10*LOG10(U28/U13)-U32</f>
        <v>12.771212547196624</v>
      </c>
    </row>
    <row r="31" spans="1:21">
      <c r="A31" s="7" t="s">
        <v>57</v>
      </c>
      <c r="B31" s="8">
        <v>8</v>
      </c>
      <c r="C31" s="8">
        <v>8</v>
      </c>
      <c r="D31" s="8">
        <v>8</v>
      </c>
      <c r="E31" s="8">
        <v>8</v>
      </c>
      <c r="F31" s="68">
        <v>8</v>
      </c>
      <c r="G31" s="68">
        <v>8</v>
      </c>
      <c r="H31" s="8">
        <v>8</v>
      </c>
      <c r="I31" s="8">
        <v>8</v>
      </c>
      <c r="J31" s="8">
        <v>8</v>
      </c>
      <c r="K31" s="8">
        <v>8</v>
      </c>
      <c r="L31" s="8">
        <v>8</v>
      </c>
      <c r="M31" s="8">
        <v>8</v>
      </c>
      <c r="N31" s="8">
        <v>8</v>
      </c>
      <c r="O31" s="8">
        <v>8</v>
      </c>
      <c r="P31" s="8">
        <v>8</v>
      </c>
      <c r="Q31" s="8">
        <v>8</v>
      </c>
      <c r="R31" s="8">
        <v>8</v>
      </c>
      <c r="S31" s="8">
        <v>8</v>
      </c>
      <c r="T31" s="8">
        <v>8</v>
      </c>
      <c r="U31" s="8">
        <v>8</v>
      </c>
    </row>
    <row r="32" spans="1:21" ht="41.4">
      <c r="A32" s="15" t="s">
        <v>58</v>
      </c>
      <c r="B32" s="16">
        <v>0</v>
      </c>
      <c r="C32" s="16">
        <v>0</v>
      </c>
      <c r="D32" s="16">
        <v>2.95</v>
      </c>
      <c r="E32" s="16">
        <v>2.95</v>
      </c>
      <c r="F32" s="73">
        <v>0</v>
      </c>
      <c r="G32" s="73">
        <v>0</v>
      </c>
      <c r="H32" s="82">
        <v>0</v>
      </c>
      <c r="I32" s="82">
        <v>0</v>
      </c>
      <c r="J32" s="82">
        <v>0</v>
      </c>
      <c r="K32" s="82">
        <v>0</v>
      </c>
      <c r="L32" s="82">
        <v>0</v>
      </c>
      <c r="M32" s="82">
        <v>0</v>
      </c>
      <c r="N32" s="82">
        <v>0</v>
      </c>
      <c r="O32" s="82">
        <v>0</v>
      </c>
      <c r="P32" s="82">
        <v>0</v>
      </c>
      <c r="Q32" s="82">
        <v>0</v>
      </c>
      <c r="R32" s="82">
        <v>0</v>
      </c>
      <c r="S32" s="82">
        <v>0</v>
      </c>
      <c r="T32" s="82">
        <v>0</v>
      </c>
      <c r="U32" s="82">
        <v>0</v>
      </c>
    </row>
    <row r="33" spans="1:21" ht="27.6">
      <c r="A33" s="17" t="s">
        <v>105</v>
      </c>
      <c r="B33" s="18">
        <v>12</v>
      </c>
      <c r="C33" s="18">
        <v>12</v>
      </c>
      <c r="D33" s="18">
        <v>12.04</v>
      </c>
      <c r="E33" s="18">
        <v>12.04</v>
      </c>
      <c r="F33" s="74">
        <v>12</v>
      </c>
      <c r="G33" s="74">
        <v>12</v>
      </c>
      <c r="H33" s="16">
        <v>12</v>
      </c>
      <c r="I33" s="16">
        <v>12</v>
      </c>
      <c r="J33" s="16">
        <f>10*LOG10(J13/J29)</f>
        <v>15.051499783199061</v>
      </c>
      <c r="K33" s="16">
        <f>10*LOG10(K13/K29)</f>
        <v>15.051499783199061</v>
      </c>
      <c r="L33" s="16">
        <v>12</v>
      </c>
      <c r="M33" s="16">
        <v>12</v>
      </c>
      <c r="N33" s="16">
        <v>12</v>
      </c>
      <c r="O33" s="16">
        <v>12</v>
      </c>
      <c r="P33" s="16">
        <v>15.05</v>
      </c>
      <c r="Q33" s="16">
        <v>15.05</v>
      </c>
      <c r="R33" s="16">
        <v>12</v>
      </c>
      <c r="S33" s="16">
        <v>12</v>
      </c>
      <c r="T33" s="16">
        <v>12</v>
      </c>
      <c r="U33" s="16">
        <v>12</v>
      </c>
    </row>
    <row r="34" spans="1:21" ht="27.6">
      <c r="A34" s="7" t="s">
        <v>60</v>
      </c>
      <c r="B34" s="8">
        <v>3</v>
      </c>
      <c r="C34" s="8">
        <v>3</v>
      </c>
      <c r="D34" s="8">
        <v>3</v>
      </c>
      <c r="E34" s="8">
        <v>3</v>
      </c>
      <c r="F34" s="68">
        <v>3</v>
      </c>
      <c r="G34" s="68">
        <v>3</v>
      </c>
      <c r="H34" s="8">
        <v>3</v>
      </c>
      <c r="I34" s="8">
        <v>3</v>
      </c>
      <c r="J34" s="8">
        <v>3</v>
      </c>
      <c r="K34" s="8">
        <v>3</v>
      </c>
      <c r="L34" s="8">
        <v>3</v>
      </c>
      <c r="M34" s="8">
        <v>3</v>
      </c>
      <c r="N34" s="8">
        <v>3</v>
      </c>
      <c r="O34" s="8">
        <v>3</v>
      </c>
      <c r="P34" s="8">
        <v>3</v>
      </c>
      <c r="Q34" s="8">
        <v>3</v>
      </c>
      <c r="R34" s="8">
        <v>3</v>
      </c>
      <c r="S34" s="8">
        <v>3</v>
      </c>
      <c r="T34" s="8">
        <v>3</v>
      </c>
      <c r="U34" s="8">
        <v>3</v>
      </c>
    </row>
    <row r="35" spans="1:21">
      <c r="A35" s="7" t="s">
        <v>61</v>
      </c>
      <c r="B35" s="8">
        <v>5</v>
      </c>
      <c r="C35" s="8">
        <v>5</v>
      </c>
      <c r="D35" s="8">
        <v>5</v>
      </c>
      <c r="E35" s="8">
        <v>5</v>
      </c>
      <c r="F35" s="68">
        <v>5</v>
      </c>
      <c r="G35" s="68">
        <v>5</v>
      </c>
      <c r="H35" s="8">
        <v>5</v>
      </c>
      <c r="I35" s="8">
        <v>5</v>
      </c>
      <c r="J35" s="8">
        <v>5</v>
      </c>
      <c r="K35" s="8">
        <v>5</v>
      </c>
      <c r="L35" s="8">
        <v>5</v>
      </c>
      <c r="M35" s="8">
        <v>5</v>
      </c>
      <c r="N35" s="8">
        <v>5</v>
      </c>
      <c r="O35" s="8">
        <v>5</v>
      </c>
      <c r="P35" s="8">
        <v>5</v>
      </c>
      <c r="Q35" s="8">
        <v>5</v>
      </c>
      <c r="R35" s="8">
        <v>5</v>
      </c>
      <c r="S35" s="8">
        <v>5</v>
      </c>
      <c r="T35" s="8">
        <v>5</v>
      </c>
      <c r="U35" s="8">
        <v>5</v>
      </c>
    </row>
    <row r="36" spans="1:21">
      <c r="A36" s="7" t="s">
        <v>62</v>
      </c>
      <c r="B36" s="12">
        <v>-174</v>
      </c>
      <c r="C36" s="12">
        <v>-174</v>
      </c>
      <c r="D36" s="12">
        <v>-174</v>
      </c>
      <c r="E36" s="12">
        <v>-174</v>
      </c>
      <c r="F36" s="71">
        <v>-174</v>
      </c>
      <c r="G36" s="71">
        <v>-174</v>
      </c>
      <c r="H36" s="12">
        <v>-174</v>
      </c>
      <c r="I36" s="12">
        <v>-174</v>
      </c>
      <c r="J36" s="12">
        <v>-174</v>
      </c>
      <c r="K36" s="12">
        <v>-174</v>
      </c>
      <c r="L36" s="12">
        <v>-174</v>
      </c>
      <c r="M36" s="12">
        <v>-174</v>
      </c>
      <c r="N36" s="8">
        <v>-174</v>
      </c>
      <c r="O36" s="8">
        <v>-174</v>
      </c>
      <c r="P36" s="8">
        <v>-174</v>
      </c>
      <c r="Q36" s="8">
        <v>-174</v>
      </c>
      <c r="R36" s="12">
        <v>-174</v>
      </c>
      <c r="S36" s="12">
        <v>-174</v>
      </c>
      <c r="T36" s="12">
        <v>-174</v>
      </c>
      <c r="U36" s="12">
        <v>-174</v>
      </c>
    </row>
    <row r="37" spans="1:21">
      <c r="A37" s="32" t="s">
        <v>63</v>
      </c>
      <c r="B37" s="12" t="s">
        <v>16</v>
      </c>
      <c r="C37" s="12" t="s">
        <v>16</v>
      </c>
      <c r="D37" s="12" t="s">
        <v>16</v>
      </c>
      <c r="E37" s="12" t="s">
        <v>16</v>
      </c>
      <c r="F37" s="71" t="s">
        <v>16</v>
      </c>
      <c r="G37" s="71" t="s">
        <v>16</v>
      </c>
      <c r="H37" s="12" t="s">
        <v>16</v>
      </c>
      <c r="I37" s="12" t="s">
        <v>16</v>
      </c>
      <c r="J37" s="12" t="s">
        <v>16</v>
      </c>
      <c r="K37" s="12" t="s">
        <v>16</v>
      </c>
      <c r="L37" s="12" t="s">
        <v>16</v>
      </c>
      <c r="M37" s="12" t="s">
        <v>16</v>
      </c>
      <c r="N37" s="8" t="s">
        <v>16</v>
      </c>
      <c r="O37" s="8" t="s">
        <v>16</v>
      </c>
      <c r="P37" s="8" t="s">
        <v>16</v>
      </c>
      <c r="Q37" s="8" t="s">
        <v>16</v>
      </c>
      <c r="R37" s="12" t="s">
        <v>16</v>
      </c>
      <c r="S37" s="12" t="s">
        <v>16</v>
      </c>
      <c r="T37" s="12" t="s">
        <v>16</v>
      </c>
      <c r="U37" s="12" t="s">
        <v>16</v>
      </c>
    </row>
    <row r="38" spans="1:21">
      <c r="A38" s="30" t="s">
        <v>65</v>
      </c>
      <c r="B38" s="16">
        <v>-999</v>
      </c>
      <c r="C38" s="16">
        <v>-999</v>
      </c>
      <c r="D38" s="16">
        <v>-999</v>
      </c>
      <c r="E38" s="16">
        <v>-999</v>
      </c>
      <c r="F38" s="73">
        <v>-999</v>
      </c>
      <c r="G38" s="73">
        <v>-999</v>
      </c>
      <c r="H38" s="82">
        <v>-999</v>
      </c>
      <c r="I38" s="82">
        <v>-999</v>
      </c>
      <c r="J38" s="82">
        <v>-165.7</v>
      </c>
      <c r="K38" s="82">
        <v>-165.7</v>
      </c>
      <c r="L38" s="82">
        <v>-999</v>
      </c>
      <c r="M38" s="82">
        <v>-999</v>
      </c>
      <c r="N38" s="82">
        <v>-999</v>
      </c>
      <c r="O38" s="82">
        <v>-999</v>
      </c>
      <c r="P38" s="82">
        <v>-165.7</v>
      </c>
      <c r="Q38" s="82">
        <v>-165.7</v>
      </c>
      <c r="R38" s="82">
        <v>-999</v>
      </c>
      <c r="S38" s="82">
        <v>-999</v>
      </c>
      <c r="T38" s="82">
        <v>-165.7</v>
      </c>
      <c r="U38" s="82">
        <v>-165.7</v>
      </c>
    </row>
    <row r="39" spans="1:21" ht="27.6">
      <c r="A39" s="7" t="s">
        <v>66</v>
      </c>
      <c r="B39" s="9" t="s">
        <v>16</v>
      </c>
      <c r="C39" s="9" t="s">
        <v>16</v>
      </c>
      <c r="D39" s="9" t="s">
        <v>16</v>
      </c>
      <c r="E39" s="9" t="s">
        <v>16</v>
      </c>
      <c r="F39" s="69" t="s">
        <v>16</v>
      </c>
      <c r="G39" s="69" t="s">
        <v>16</v>
      </c>
      <c r="H39" s="69" t="s">
        <v>16</v>
      </c>
      <c r="I39" s="69" t="s">
        <v>16</v>
      </c>
      <c r="J39" s="9" t="s">
        <v>16</v>
      </c>
      <c r="K39" s="9" t="s">
        <v>16</v>
      </c>
      <c r="L39" s="9" t="s">
        <v>16</v>
      </c>
      <c r="M39" s="9" t="s">
        <v>16</v>
      </c>
      <c r="N39" s="9" t="s">
        <v>16</v>
      </c>
      <c r="O39" s="9" t="s">
        <v>16</v>
      </c>
      <c r="P39" s="9" t="s">
        <v>16</v>
      </c>
      <c r="Q39" s="9" t="s">
        <v>16</v>
      </c>
      <c r="R39" s="9" t="s">
        <v>16</v>
      </c>
      <c r="S39" s="9" t="s">
        <v>16</v>
      </c>
      <c r="T39" s="9" t="s">
        <v>16</v>
      </c>
      <c r="U39" s="9" t="s">
        <v>16</v>
      </c>
    </row>
    <row r="40" spans="1:21" ht="27.6">
      <c r="A40" s="7" t="s">
        <v>107</v>
      </c>
      <c r="B40" s="12">
        <f t="shared" ref="B40:G40" si="9">10*LOG10(10^((B35+B36)/10)+10^(B38/10))</f>
        <v>-169.00000000000003</v>
      </c>
      <c r="C40" s="12">
        <f t="shared" si="9"/>
        <v>-169.00000000000003</v>
      </c>
      <c r="D40" s="12">
        <f t="shared" si="9"/>
        <v>-169.00000000000003</v>
      </c>
      <c r="E40" s="12">
        <f t="shared" si="9"/>
        <v>-169.00000000000003</v>
      </c>
      <c r="F40" s="71">
        <f t="shared" si="9"/>
        <v>-169.00000000000003</v>
      </c>
      <c r="G40" s="71">
        <f t="shared" si="9"/>
        <v>-169.00000000000003</v>
      </c>
      <c r="H40" s="12">
        <f>10*LOG10(10^((H35+H36)/10)+10^(H38/10))</f>
        <v>-169.00000000000003</v>
      </c>
      <c r="I40" s="12">
        <f>10*LOG10(10^((I35+I36)/10)+10^(I38/10))</f>
        <v>-169.00000000000003</v>
      </c>
      <c r="J40" s="12">
        <f t="shared" ref="J40:K40" si="10">10*LOG10(10^((J35+J36)/10)+10^(J38/10))</f>
        <v>-164.03352307536667</v>
      </c>
      <c r="K40" s="12">
        <f t="shared" si="10"/>
        <v>-164.03352307536667</v>
      </c>
      <c r="L40" s="12">
        <f t="shared" ref="L40:Q40" si="11">10*LOG10(10^((L35+L36)/10)+10^(L38/10))</f>
        <v>-169.00000000000003</v>
      </c>
      <c r="M40" s="12">
        <f t="shared" si="11"/>
        <v>-169.00000000000003</v>
      </c>
      <c r="N40" s="8">
        <f t="shared" si="11"/>
        <v>-169.00000000000003</v>
      </c>
      <c r="O40" s="8">
        <f t="shared" si="11"/>
        <v>-169.00000000000003</v>
      </c>
      <c r="P40" s="8">
        <f t="shared" si="11"/>
        <v>-164.03352307536667</v>
      </c>
      <c r="Q40" s="8">
        <f t="shared" si="11"/>
        <v>-164.03352307536667</v>
      </c>
      <c r="R40" s="12">
        <f>10*LOG10(10^((R35+R36)/10)+10^(R38/10))</f>
        <v>-169.00000000000003</v>
      </c>
      <c r="S40" s="12">
        <f>10*LOG10(10^((S35+S36)/10)+10^(S38/10))</f>
        <v>-169.00000000000003</v>
      </c>
      <c r="T40" s="12">
        <f>10*LOG10(10^((T35+T36)/10)+10^(T38/10))</f>
        <v>-164.03352307536667</v>
      </c>
      <c r="U40" s="12">
        <f>10*LOG10(10^((U35+U36)/10)+10^(U38/10))</f>
        <v>-164.03352307536667</v>
      </c>
    </row>
    <row r="41" spans="1:21">
      <c r="A41" s="20" t="s">
        <v>68</v>
      </c>
      <c r="B41" s="12" t="s">
        <v>16</v>
      </c>
      <c r="C41" s="12" t="s">
        <v>16</v>
      </c>
      <c r="D41" s="12" t="s">
        <v>16</v>
      </c>
      <c r="E41" s="12" t="s">
        <v>16</v>
      </c>
      <c r="F41" s="71" t="s">
        <v>16</v>
      </c>
      <c r="G41" s="71" t="s">
        <v>16</v>
      </c>
      <c r="H41" s="12" t="s">
        <v>16</v>
      </c>
      <c r="I41" s="12" t="s">
        <v>16</v>
      </c>
      <c r="J41" s="12" t="s">
        <v>16</v>
      </c>
      <c r="K41" s="12" t="s">
        <v>16</v>
      </c>
      <c r="L41" s="12" t="s">
        <v>16</v>
      </c>
      <c r="M41" s="12" t="s">
        <v>16</v>
      </c>
      <c r="N41" s="8" t="s">
        <v>16</v>
      </c>
      <c r="O41" s="8" t="s">
        <v>16</v>
      </c>
      <c r="P41" s="8" t="s">
        <v>16</v>
      </c>
      <c r="Q41" s="8" t="s">
        <v>16</v>
      </c>
      <c r="R41" s="12" t="s">
        <v>16</v>
      </c>
      <c r="S41" s="12" t="s">
        <v>16</v>
      </c>
      <c r="T41" s="12" t="s">
        <v>16</v>
      </c>
      <c r="U41" s="12" t="s">
        <v>16</v>
      </c>
    </row>
    <row r="42" spans="1:21">
      <c r="A42" s="34" t="s">
        <v>70</v>
      </c>
      <c r="B42" s="18">
        <f>30*360*1000</f>
        <v>10800000</v>
      </c>
      <c r="C42" s="18">
        <f>30*360*1000</f>
        <v>10800000</v>
      </c>
      <c r="D42" s="18">
        <f>33*360*1000</f>
        <v>11880000</v>
      </c>
      <c r="E42" s="18">
        <f>33*360*1000</f>
        <v>11880000</v>
      </c>
      <c r="F42" s="74">
        <f t="shared" ref="F42:K42" si="12">30*360*1000</f>
        <v>10800000</v>
      </c>
      <c r="G42" s="74">
        <f t="shared" si="12"/>
        <v>10800000</v>
      </c>
      <c r="H42" s="16">
        <f t="shared" si="12"/>
        <v>10800000</v>
      </c>
      <c r="I42" s="16">
        <f t="shared" si="12"/>
        <v>10800000</v>
      </c>
      <c r="J42" s="16">
        <f t="shared" si="12"/>
        <v>10800000</v>
      </c>
      <c r="K42" s="16">
        <f t="shared" si="12"/>
        <v>10800000</v>
      </c>
      <c r="L42" s="16">
        <f t="shared" ref="L42:Q42" si="13">30*360*1000</f>
        <v>10800000</v>
      </c>
      <c r="M42" s="16">
        <f t="shared" si="13"/>
        <v>10800000</v>
      </c>
      <c r="N42" s="16">
        <f t="shared" si="13"/>
        <v>10800000</v>
      </c>
      <c r="O42" s="16">
        <f t="shared" si="13"/>
        <v>10800000</v>
      </c>
      <c r="P42" s="16">
        <f t="shared" si="13"/>
        <v>10800000</v>
      </c>
      <c r="Q42" s="16">
        <f t="shared" si="13"/>
        <v>10800000</v>
      </c>
      <c r="R42" s="16">
        <f>30*360*1000</f>
        <v>10800000</v>
      </c>
      <c r="S42" s="16">
        <f>30*360*1000</f>
        <v>10800000</v>
      </c>
      <c r="T42" s="16">
        <f>30*360*1000</f>
        <v>10800000</v>
      </c>
      <c r="U42" s="16">
        <f>30*360*1000</f>
        <v>10800000</v>
      </c>
    </row>
    <row r="43" spans="1:21">
      <c r="A43" s="7" t="s">
        <v>71</v>
      </c>
      <c r="B43" s="9" t="s">
        <v>16</v>
      </c>
      <c r="C43" s="9" t="s">
        <v>16</v>
      </c>
      <c r="D43" s="9" t="s">
        <v>16</v>
      </c>
      <c r="E43" s="9" t="s">
        <v>16</v>
      </c>
      <c r="F43" s="69" t="s">
        <v>16</v>
      </c>
      <c r="G43" s="69" t="s">
        <v>16</v>
      </c>
      <c r="H43" s="69" t="s">
        <v>16</v>
      </c>
      <c r="I43" s="69" t="s">
        <v>16</v>
      </c>
      <c r="J43" s="9" t="s">
        <v>16</v>
      </c>
      <c r="K43" s="9" t="s">
        <v>16</v>
      </c>
      <c r="L43" s="9" t="s">
        <v>16</v>
      </c>
      <c r="M43" s="9" t="s">
        <v>16</v>
      </c>
      <c r="N43" s="9" t="s">
        <v>16</v>
      </c>
      <c r="O43" s="9" t="s">
        <v>16</v>
      </c>
      <c r="P43" s="9" t="s">
        <v>16</v>
      </c>
      <c r="Q43" s="9" t="s">
        <v>16</v>
      </c>
      <c r="R43" s="9" t="s">
        <v>16</v>
      </c>
      <c r="S43" s="9" t="s">
        <v>16</v>
      </c>
      <c r="T43" s="9" t="s">
        <v>16</v>
      </c>
      <c r="U43" s="9" t="s">
        <v>16</v>
      </c>
    </row>
    <row r="44" spans="1:21">
      <c r="A44" s="7" t="s">
        <v>72</v>
      </c>
      <c r="B44" s="12">
        <f t="shared" ref="B44:G44" si="14">B40+10*LOG10(B42)</f>
        <v>-98.66576244513054</v>
      </c>
      <c r="C44" s="12">
        <f t="shared" si="14"/>
        <v>-98.66576244513054</v>
      </c>
      <c r="D44" s="12">
        <f t="shared" si="14"/>
        <v>-98.251835593548279</v>
      </c>
      <c r="E44" s="12">
        <f t="shared" si="14"/>
        <v>-98.251835593548279</v>
      </c>
      <c r="F44" s="71">
        <f t="shared" si="14"/>
        <v>-98.66576244513054</v>
      </c>
      <c r="G44" s="71">
        <f t="shared" si="14"/>
        <v>-98.66576244513054</v>
      </c>
      <c r="H44" s="12">
        <f>H40+10*LOG10(H42)</f>
        <v>-98.66576244513054</v>
      </c>
      <c r="I44" s="12">
        <f>I40+10*LOG10(I42)</f>
        <v>-98.66576244513054</v>
      </c>
      <c r="J44" s="12">
        <f t="shared" ref="J44:K44" si="15">J40+10*LOG10(J42)</f>
        <v>-93.699285520497185</v>
      </c>
      <c r="K44" s="12">
        <f t="shared" si="15"/>
        <v>-93.699285520497185</v>
      </c>
      <c r="L44" s="12">
        <f t="shared" ref="L44:Q44" si="16">L40+10*LOG10(L42)</f>
        <v>-98.66576244513054</v>
      </c>
      <c r="M44" s="12">
        <f t="shared" si="16"/>
        <v>-98.66576244513054</v>
      </c>
      <c r="N44" s="8">
        <f t="shared" si="16"/>
        <v>-98.66576244513054</v>
      </c>
      <c r="O44" s="8">
        <f t="shared" si="16"/>
        <v>-98.66576244513054</v>
      </c>
      <c r="P44" s="8">
        <f t="shared" si="16"/>
        <v>-93.699285520497185</v>
      </c>
      <c r="Q44" s="8">
        <f t="shared" si="16"/>
        <v>-93.699285520497185</v>
      </c>
      <c r="R44" s="12">
        <f>R40+10*LOG10(R42)</f>
        <v>-98.66576244513054</v>
      </c>
      <c r="S44" s="12">
        <f>S40+10*LOG10(S42)</f>
        <v>-98.66576244513054</v>
      </c>
      <c r="T44" s="12">
        <f>T40+10*LOG10(T42)</f>
        <v>-93.699285520497185</v>
      </c>
      <c r="U44" s="12">
        <f>U40+10*LOG10(U42)</f>
        <v>-93.699285520497185</v>
      </c>
    </row>
    <row r="45" spans="1:21">
      <c r="A45" s="33" t="s">
        <v>73</v>
      </c>
      <c r="B45" s="12" t="s">
        <v>16</v>
      </c>
      <c r="C45" s="12" t="s">
        <v>16</v>
      </c>
      <c r="D45" s="12" t="s">
        <v>16</v>
      </c>
      <c r="E45" s="12" t="s">
        <v>16</v>
      </c>
      <c r="F45" s="71" t="s">
        <v>16</v>
      </c>
      <c r="G45" s="71" t="s">
        <v>16</v>
      </c>
      <c r="H45" s="12" t="s">
        <v>16</v>
      </c>
      <c r="I45" s="12" t="s">
        <v>16</v>
      </c>
      <c r="J45" s="12" t="s">
        <v>16</v>
      </c>
      <c r="K45" s="12" t="s">
        <v>16</v>
      </c>
      <c r="L45" s="12" t="s">
        <v>16</v>
      </c>
      <c r="M45" s="12" t="s">
        <v>16</v>
      </c>
      <c r="N45" s="8" t="s">
        <v>16</v>
      </c>
      <c r="O45" s="8" t="s">
        <v>16</v>
      </c>
      <c r="P45" s="8" t="s">
        <v>16</v>
      </c>
      <c r="Q45" s="8" t="s">
        <v>16</v>
      </c>
      <c r="R45" s="12" t="s">
        <v>16</v>
      </c>
      <c r="S45" s="12" t="s">
        <v>16</v>
      </c>
      <c r="T45" s="12" t="s">
        <v>16</v>
      </c>
      <c r="U45" s="12" t="s">
        <v>16</v>
      </c>
    </row>
    <row r="46" spans="1:21">
      <c r="A46" s="34" t="s">
        <v>75</v>
      </c>
      <c r="B46" s="18">
        <v>1</v>
      </c>
      <c r="C46" s="18">
        <v>1</v>
      </c>
      <c r="D46" s="18">
        <v>-4.8499999999999996</v>
      </c>
      <c r="E46" s="18">
        <v>-4.8499999999999996</v>
      </c>
      <c r="F46" s="75">
        <v>-4.7</v>
      </c>
      <c r="G46" s="75">
        <v>-4.5</v>
      </c>
      <c r="H46" s="16">
        <v>-5.51</v>
      </c>
      <c r="I46" s="16">
        <v>-5.51</v>
      </c>
      <c r="J46" s="16">
        <v>0.75</v>
      </c>
      <c r="K46" s="16">
        <v>0.56000000000000005</v>
      </c>
      <c r="L46" s="16">
        <v>-6.3</v>
      </c>
      <c r="M46" s="16">
        <v>-6.3</v>
      </c>
      <c r="N46" s="16">
        <v>-11.2</v>
      </c>
      <c r="O46" s="16">
        <v>-11.2</v>
      </c>
      <c r="P46" s="16">
        <v>-0.1</v>
      </c>
      <c r="Q46" s="16">
        <v>-0.1</v>
      </c>
      <c r="R46" s="16">
        <v>-5.3</v>
      </c>
      <c r="S46" s="16">
        <v>-5.3</v>
      </c>
      <c r="T46" s="16">
        <v>-4.3</v>
      </c>
      <c r="U46" s="16">
        <v>-4.3</v>
      </c>
    </row>
    <row r="47" spans="1:21">
      <c r="A47" s="7" t="s">
        <v>76</v>
      </c>
      <c r="B47" s="8">
        <v>2</v>
      </c>
      <c r="C47" s="8">
        <v>2</v>
      </c>
      <c r="D47" s="8">
        <v>2</v>
      </c>
      <c r="E47" s="8">
        <v>2</v>
      </c>
      <c r="F47" s="68">
        <v>2</v>
      </c>
      <c r="G47" s="68">
        <v>2</v>
      </c>
      <c r="H47" s="8">
        <v>2</v>
      </c>
      <c r="I47" s="8">
        <v>2</v>
      </c>
      <c r="J47" s="8">
        <v>2</v>
      </c>
      <c r="K47" s="8">
        <v>2</v>
      </c>
      <c r="L47" s="8">
        <v>2</v>
      </c>
      <c r="M47" s="8">
        <v>2</v>
      </c>
      <c r="N47" s="8">
        <v>2</v>
      </c>
      <c r="O47" s="8">
        <v>2</v>
      </c>
      <c r="P47" s="8">
        <v>2</v>
      </c>
      <c r="Q47" s="8">
        <v>2</v>
      </c>
      <c r="R47" s="8">
        <v>2</v>
      </c>
      <c r="S47" s="8">
        <v>2</v>
      </c>
      <c r="T47" s="8">
        <v>2</v>
      </c>
      <c r="U47" s="8">
        <v>2</v>
      </c>
    </row>
    <row r="48" spans="1:21" ht="27.6">
      <c r="A48" s="7" t="s">
        <v>77</v>
      </c>
      <c r="B48" s="8" t="s">
        <v>16</v>
      </c>
      <c r="C48" s="8" t="s">
        <v>16</v>
      </c>
      <c r="D48" s="8" t="s">
        <v>16</v>
      </c>
      <c r="E48" s="8" t="s">
        <v>16</v>
      </c>
      <c r="F48" s="68" t="s">
        <v>16</v>
      </c>
      <c r="G48" s="68" t="s">
        <v>16</v>
      </c>
      <c r="H48" s="8" t="s">
        <v>16</v>
      </c>
      <c r="I48" s="8" t="s">
        <v>16</v>
      </c>
      <c r="J48" s="8" t="s">
        <v>16</v>
      </c>
      <c r="K48" s="8" t="s">
        <v>16</v>
      </c>
      <c r="L48" s="8" t="s">
        <v>16</v>
      </c>
      <c r="M48" s="8" t="s">
        <v>16</v>
      </c>
      <c r="N48" s="8" t="s">
        <v>16</v>
      </c>
      <c r="O48" s="8" t="s">
        <v>16</v>
      </c>
      <c r="P48" s="8" t="s">
        <v>16</v>
      </c>
      <c r="Q48" s="8" t="s">
        <v>16</v>
      </c>
      <c r="R48" s="8" t="s">
        <v>16</v>
      </c>
      <c r="S48" s="8" t="s">
        <v>16</v>
      </c>
      <c r="T48" s="8" t="s">
        <v>16</v>
      </c>
      <c r="U48" s="8" t="s">
        <v>16</v>
      </c>
    </row>
    <row r="49" spans="1:21" ht="33.75" customHeight="1">
      <c r="A49" s="7" t="s">
        <v>79</v>
      </c>
      <c r="B49" s="8">
        <v>0</v>
      </c>
      <c r="C49" s="8">
        <v>0</v>
      </c>
      <c r="D49" s="8">
        <v>0</v>
      </c>
      <c r="E49" s="8">
        <v>0</v>
      </c>
      <c r="F49" s="68">
        <v>0</v>
      </c>
      <c r="G49" s="68">
        <v>0</v>
      </c>
      <c r="H49" s="8">
        <v>0</v>
      </c>
      <c r="I49" s="8">
        <v>0</v>
      </c>
      <c r="J49" s="8">
        <v>0</v>
      </c>
      <c r="K49" s="8">
        <v>0</v>
      </c>
      <c r="L49" s="8">
        <v>0</v>
      </c>
      <c r="M49" s="8">
        <v>0</v>
      </c>
      <c r="N49" s="8">
        <v>0</v>
      </c>
      <c r="O49" s="8">
        <v>0</v>
      </c>
      <c r="P49" s="8">
        <v>0</v>
      </c>
      <c r="Q49" s="8">
        <v>0</v>
      </c>
      <c r="R49" s="8">
        <v>0</v>
      </c>
      <c r="S49" s="8">
        <v>0</v>
      </c>
      <c r="T49" s="8">
        <v>0</v>
      </c>
      <c r="U49" s="8">
        <v>0</v>
      </c>
    </row>
    <row r="50" spans="1:21" ht="27.6">
      <c r="A50" s="7" t="s">
        <v>80</v>
      </c>
      <c r="B50" s="9" t="s">
        <v>16</v>
      </c>
      <c r="C50" s="9" t="s">
        <v>16</v>
      </c>
      <c r="D50" s="9" t="s">
        <v>16</v>
      </c>
      <c r="E50" s="9" t="s">
        <v>16</v>
      </c>
      <c r="F50" s="69" t="s">
        <v>16</v>
      </c>
      <c r="G50" s="69" t="s">
        <v>16</v>
      </c>
      <c r="H50" s="69" t="s">
        <v>16</v>
      </c>
      <c r="I50" s="69" t="s">
        <v>16</v>
      </c>
      <c r="J50" s="9" t="s">
        <v>16</v>
      </c>
      <c r="K50" s="9" t="s">
        <v>16</v>
      </c>
      <c r="L50" s="9" t="s">
        <v>16</v>
      </c>
      <c r="M50" s="9" t="s">
        <v>16</v>
      </c>
      <c r="N50" s="9" t="s">
        <v>16</v>
      </c>
      <c r="O50" s="9" t="s">
        <v>16</v>
      </c>
      <c r="P50" s="9" t="s">
        <v>16</v>
      </c>
      <c r="Q50" s="9" t="s">
        <v>16</v>
      </c>
      <c r="R50" s="9" t="s">
        <v>16</v>
      </c>
      <c r="S50" s="9" t="s">
        <v>16</v>
      </c>
      <c r="T50" s="9" t="s">
        <v>16</v>
      </c>
      <c r="U50" s="9" t="s">
        <v>16</v>
      </c>
    </row>
    <row r="51" spans="1:21" ht="27.6">
      <c r="A51" s="7" t="s">
        <v>82</v>
      </c>
      <c r="B51" s="12">
        <f t="shared" ref="B51:G51" si="17">B44+B46+B47-B49</f>
        <v>-95.66576244513054</v>
      </c>
      <c r="C51" s="12">
        <f t="shared" si="17"/>
        <v>-95.66576244513054</v>
      </c>
      <c r="D51" s="12">
        <f t="shared" si="17"/>
        <v>-101.10183559354827</v>
      </c>
      <c r="E51" s="12">
        <f t="shared" si="17"/>
        <v>-101.10183559354827</v>
      </c>
      <c r="F51" s="71">
        <f t="shared" si="17"/>
        <v>-101.36576244513054</v>
      </c>
      <c r="G51" s="71">
        <f t="shared" si="17"/>
        <v>-101.16576244513054</v>
      </c>
      <c r="H51" s="12">
        <f>H44+H46+H47-H49</f>
        <v>-102.17576244513054</v>
      </c>
      <c r="I51" s="12">
        <f>I44+I46+I47-I49</f>
        <v>-102.17576244513054</v>
      </c>
      <c r="J51" s="12">
        <f t="shared" ref="J51:K51" si="18">J44+J46+J47-J49</f>
        <v>-90.949285520497185</v>
      </c>
      <c r="K51" s="12">
        <f t="shared" si="18"/>
        <v>-91.139285520497182</v>
      </c>
      <c r="L51" s="12">
        <f t="shared" ref="L51:Q51" si="19">L44+L46+L47-L49</f>
        <v>-102.96576244513054</v>
      </c>
      <c r="M51" s="12">
        <f t="shared" si="19"/>
        <v>-102.96576244513054</v>
      </c>
      <c r="N51" s="8">
        <f t="shared" si="19"/>
        <v>-107.86576244513054</v>
      </c>
      <c r="O51" s="8">
        <f t="shared" si="19"/>
        <v>-107.86576244513054</v>
      </c>
      <c r="P51" s="8">
        <f t="shared" si="19"/>
        <v>-91.799285520497179</v>
      </c>
      <c r="Q51" s="8">
        <f t="shared" si="19"/>
        <v>-91.799285520497179</v>
      </c>
      <c r="R51" s="12">
        <f>R44+R46+R47-R49</f>
        <v>-101.96576244513054</v>
      </c>
      <c r="S51" s="12">
        <f>S44+S46+S47-S49</f>
        <v>-101.96576244513054</v>
      </c>
      <c r="T51" s="12">
        <f>T44+T46+T47-T49</f>
        <v>-95.999285520497182</v>
      </c>
      <c r="U51" s="12">
        <f>U44+U46+U47-U49</f>
        <v>-95.999285520497182</v>
      </c>
    </row>
    <row r="52" spans="1:21" ht="27.6">
      <c r="A52" s="31" t="s">
        <v>83</v>
      </c>
      <c r="B52" s="24" t="s">
        <v>16</v>
      </c>
      <c r="C52" s="24" t="s">
        <v>16</v>
      </c>
      <c r="D52" s="24" t="s">
        <v>16</v>
      </c>
      <c r="E52" s="24" t="s">
        <v>16</v>
      </c>
      <c r="F52" s="77" t="s">
        <v>16</v>
      </c>
      <c r="G52" s="77" t="s">
        <v>16</v>
      </c>
      <c r="H52" s="24" t="s">
        <v>16</v>
      </c>
      <c r="I52" s="24" t="s">
        <v>16</v>
      </c>
      <c r="J52" s="24" t="s">
        <v>16</v>
      </c>
      <c r="K52" s="24" t="s">
        <v>16</v>
      </c>
      <c r="L52" s="24" t="s">
        <v>16</v>
      </c>
      <c r="M52" s="24" t="s">
        <v>16</v>
      </c>
      <c r="N52" s="85" t="s">
        <v>16</v>
      </c>
      <c r="O52" s="85" t="s">
        <v>16</v>
      </c>
      <c r="P52" s="85" t="s">
        <v>16</v>
      </c>
      <c r="Q52" s="85" t="s">
        <v>16</v>
      </c>
      <c r="R52" s="24" t="s">
        <v>16</v>
      </c>
      <c r="S52" s="24" t="s">
        <v>16</v>
      </c>
      <c r="T52" s="24" t="s">
        <v>16</v>
      </c>
      <c r="U52" s="24" t="s">
        <v>16</v>
      </c>
    </row>
    <row r="53" spans="1:21" ht="27.6">
      <c r="A53" s="29" t="s">
        <v>85</v>
      </c>
      <c r="B53" s="22">
        <f t="shared" ref="B53:G53" si="20">B26+B30+B33-B34-B51</f>
        <v>139.43697499232718</v>
      </c>
      <c r="C53" s="22">
        <f t="shared" si="20"/>
        <v>136.43697499232718</v>
      </c>
      <c r="D53" s="22">
        <f t="shared" si="20"/>
        <v>141.96304814074489</v>
      </c>
      <c r="E53" s="22">
        <f t="shared" si="20"/>
        <v>138.96304814074489</v>
      </c>
      <c r="F53" s="76">
        <f t="shared" si="20"/>
        <v>145.13697499232717</v>
      </c>
      <c r="G53" s="76">
        <f t="shared" si="20"/>
        <v>141.93697499232718</v>
      </c>
      <c r="H53" s="22">
        <f>H26+H30+H33-H34-H51</f>
        <v>145.94697499232717</v>
      </c>
      <c r="I53" s="22">
        <f>I26+I30+I33-I34-I51</f>
        <v>142.94697499232717</v>
      </c>
      <c r="J53" s="22">
        <f t="shared" ref="J53:K53" si="21">J26+J30+J33-J34-J51</f>
        <v>137.77199785089289</v>
      </c>
      <c r="K53" s="22">
        <f t="shared" si="21"/>
        <v>134.96199785089289</v>
      </c>
      <c r="L53" s="22">
        <f t="shared" ref="L53:Q53" si="22">L26+L30+L33-L34-L51</f>
        <v>146.73697499232716</v>
      </c>
      <c r="M53" s="22">
        <f t="shared" si="22"/>
        <v>143.73697499232716</v>
      </c>
      <c r="N53" s="22">
        <f t="shared" si="22"/>
        <v>151.63697499232717</v>
      </c>
      <c r="O53" s="22">
        <f t="shared" si="22"/>
        <v>148.63697499232717</v>
      </c>
      <c r="P53" s="22">
        <f t="shared" si="22"/>
        <v>138.6204980676938</v>
      </c>
      <c r="Q53" s="22">
        <f t="shared" si="22"/>
        <v>135.6204980676938</v>
      </c>
      <c r="R53" s="22">
        <f>R26+R30+R33-R34-R51</f>
        <v>145.73697499232716</v>
      </c>
      <c r="S53" s="22">
        <f>S26+S30+S33-S34-S51</f>
        <v>142.73697499232716</v>
      </c>
      <c r="T53" s="22">
        <f>T26+T30+T33-T34-T51</f>
        <v>139.77049806769381</v>
      </c>
      <c r="U53" s="22">
        <f>U26+U30+U33-U34-U51</f>
        <v>136.77049806769381</v>
      </c>
    </row>
    <row r="54" spans="1:21">
      <c r="A54" s="4" t="s">
        <v>86</v>
      </c>
      <c r="B54" s="13"/>
      <c r="C54" s="13"/>
      <c r="D54" s="13"/>
      <c r="E54" s="13"/>
      <c r="F54" s="72"/>
      <c r="G54" s="72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</row>
    <row r="55" spans="1:21" ht="16.5" customHeight="1">
      <c r="A55" s="15" t="s">
        <v>87</v>
      </c>
      <c r="B55" s="16">
        <v>7</v>
      </c>
      <c r="C55" s="16">
        <v>7</v>
      </c>
      <c r="D55" s="16">
        <v>7</v>
      </c>
      <c r="E55" s="16">
        <v>7</v>
      </c>
      <c r="F55" s="73">
        <v>7</v>
      </c>
      <c r="G55" s="73">
        <v>7</v>
      </c>
      <c r="H55" s="82">
        <v>7</v>
      </c>
      <c r="I55" s="82">
        <v>7</v>
      </c>
      <c r="J55" s="82">
        <v>7</v>
      </c>
      <c r="K55" s="82">
        <v>7</v>
      </c>
      <c r="L55" s="82">
        <v>7</v>
      </c>
      <c r="M55" s="82">
        <v>7</v>
      </c>
      <c r="N55" s="82">
        <v>7</v>
      </c>
      <c r="O55" s="82">
        <v>7</v>
      </c>
      <c r="P55" s="82">
        <v>7</v>
      </c>
      <c r="Q55" s="82">
        <v>7</v>
      </c>
      <c r="R55" s="82">
        <v>7</v>
      </c>
      <c r="S55" s="82">
        <v>7</v>
      </c>
      <c r="T55" s="82">
        <v>7</v>
      </c>
      <c r="U55" s="82">
        <v>7</v>
      </c>
    </row>
    <row r="56" spans="1:21" ht="27.6">
      <c r="A56" s="32" t="s">
        <v>89</v>
      </c>
      <c r="B56" s="25" t="s">
        <v>16</v>
      </c>
      <c r="C56" s="25" t="s">
        <v>16</v>
      </c>
      <c r="D56" s="25" t="s">
        <v>16</v>
      </c>
      <c r="E56" s="25" t="s">
        <v>16</v>
      </c>
      <c r="F56" s="78" t="s">
        <v>16</v>
      </c>
      <c r="G56" s="78" t="s">
        <v>16</v>
      </c>
      <c r="H56" s="78" t="s">
        <v>16</v>
      </c>
      <c r="I56" s="78" t="s">
        <v>16</v>
      </c>
      <c r="J56" s="25" t="s">
        <v>16</v>
      </c>
      <c r="K56" s="25" t="s">
        <v>16</v>
      </c>
      <c r="L56" s="25" t="s">
        <v>16</v>
      </c>
      <c r="M56" s="25" t="s">
        <v>16</v>
      </c>
      <c r="N56" s="9" t="s">
        <v>16</v>
      </c>
      <c r="O56" s="9" t="s">
        <v>16</v>
      </c>
      <c r="P56" s="9" t="s">
        <v>16</v>
      </c>
      <c r="Q56" s="9" t="s">
        <v>16</v>
      </c>
      <c r="R56" s="25" t="s">
        <v>16</v>
      </c>
      <c r="S56" s="25" t="s">
        <v>16</v>
      </c>
      <c r="T56" s="25" t="s">
        <v>16</v>
      </c>
      <c r="U56" s="25" t="s">
        <v>16</v>
      </c>
    </row>
    <row r="57" spans="1:21" ht="27.6">
      <c r="A57" s="30" t="s">
        <v>90</v>
      </c>
      <c r="B57" s="16">
        <v>4.4800000000000004</v>
      </c>
      <c r="C57" s="16">
        <v>4.4800000000000004</v>
      </c>
      <c r="D57" s="16">
        <v>4.4800000000000004</v>
      </c>
      <c r="E57" s="16">
        <v>4.4800000000000004</v>
      </c>
      <c r="F57" s="73">
        <v>4.4800000000000004</v>
      </c>
      <c r="G57" s="73">
        <v>4.4800000000000004</v>
      </c>
      <c r="H57" s="82">
        <v>4.4800000000000004</v>
      </c>
      <c r="I57" s="82">
        <v>4.4800000000000004</v>
      </c>
      <c r="J57" s="82">
        <v>4.4800000000000004</v>
      </c>
      <c r="K57" s="82">
        <v>4.4800000000000004</v>
      </c>
      <c r="L57" s="82">
        <v>4.4800000000000004</v>
      </c>
      <c r="M57" s="82">
        <v>4.4800000000000004</v>
      </c>
      <c r="N57" s="82">
        <v>4.4800000000000004</v>
      </c>
      <c r="O57" s="82">
        <v>4.4800000000000004</v>
      </c>
      <c r="P57" s="82">
        <v>4.4800000000000004</v>
      </c>
      <c r="Q57" s="82">
        <v>4.4800000000000004</v>
      </c>
      <c r="R57" s="82">
        <v>4.4800000000000004</v>
      </c>
      <c r="S57" s="82">
        <v>4.4800000000000004</v>
      </c>
      <c r="T57" s="82">
        <v>4.4800000000000004</v>
      </c>
      <c r="U57" s="82">
        <v>4.4800000000000004</v>
      </c>
    </row>
    <row r="58" spans="1:21">
      <c r="A58" s="15" t="s">
        <v>91</v>
      </c>
      <c r="B58" s="16">
        <v>0</v>
      </c>
      <c r="C58" s="16">
        <v>0</v>
      </c>
      <c r="D58" s="16">
        <v>0</v>
      </c>
      <c r="E58" s="16">
        <v>0</v>
      </c>
      <c r="F58" s="73">
        <v>0</v>
      </c>
      <c r="G58" s="73">
        <v>0</v>
      </c>
      <c r="H58" s="82">
        <v>0</v>
      </c>
      <c r="I58" s="82">
        <v>0</v>
      </c>
      <c r="J58" s="82">
        <v>0</v>
      </c>
      <c r="K58" s="82">
        <v>0</v>
      </c>
      <c r="L58" s="82">
        <v>0</v>
      </c>
      <c r="M58" s="82">
        <v>0</v>
      </c>
      <c r="N58" s="82">
        <v>0</v>
      </c>
      <c r="O58" s="82">
        <v>0</v>
      </c>
      <c r="P58" s="82">
        <v>0</v>
      </c>
      <c r="Q58" s="82">
        <v>0</v>
      </c>
      <c r="R58" s="82">
        <v>0</v>
      </c>
      <c r="S58" s="82">
        <v>0</v>
      </c>
      <c r="T58" s="82">
        <v>0</v>
      </c>
      <c r="U58" s="82">
        <v>0</v>
      </c>
    </row>
    <row r="59" spans="1:21">
      <c r="A59" s="15" t="s">
        <v>92</v>
      </c>
      <c r="B59" s="16">
        <v>26.25</v>
      </c>
      <c r="C59" s="16">
        <v>26.25</v>
      </c>
      <c r="D59" s="16">
        <v>26.25</v>
      </c>
      <c r="E59" s="16">
        <v>26.25</v>
      </c>
      <c r="F59" s="73">
        <v>26.25</v>
      </c>
      <c r="G59" s="73">
        <v>26.25</v>
      </c>
      <c r="H59" s="82">
        <v>26.25</v>
      </c>
      <c r="I59" s="82">
        <v>26.25</v>
      </c>
      <c r="J59" s="82">
        <v>26.25</v>
      </c>
      <c r="K59" s="82">
        <v>26.25</v>
      </c>
      <c r="L59" s="82">
        <v>26.25</v>
      </c>
      <c r="M59" s="82">
        <v>26.25</v>
      </c>
      <c r="N59" s="82">
        <v>26.25</v>
      </c>
      <c r="O59" s="82">
        <v>26.25</v>
      </c>
      <c r="P59" s="82">
        <v>26.25</v>
      </c>
      <c r="Q59" s="82">
        <v>26.25</v>
      </c>
      <c r="R59" s="82">
        <v>26.25</v>
      </c>
      <c r="S59" s="82">
        <v>26.25</v>
      </c>
      <c r="T59" s="82">
        <v>26.25</v>
      </c>
      <c r="U59" s="82">
        <v>26.25</v>
      </c>
    </row>
    <row r="60" spans="1:21">
      <c r="A60" s="15" t="s">
        <v>93</v>
      </c>
      <c r="B60" s="16">
        <v>0</v>
      </c>
      <c r="C60" s="16">
        <v>0</v>
      </c>
      <c r="D60" s="16">
        <v>0</v>
      </c>
      <c r="E60" s="16">
        <v>0</v>
      </c>
      <c r="F60" s="73">
        <v>0</v>
      </c>
      <c r="G60" s="73">
        <v>0</v>
      </c>
      <c r="H60" s="82">
        <v>0</v>
      </c>
      <c r="I60" s="82">
        <v>0</v>
      </c>
      <c r="J60" s="82">
        <v>0</v>
      </c>
      <c r="K60" s="82">
        <v>0</v>
      </c>
      <c r="L60" s="82">
        <v>0</v>
      </c>
      <c r="M60" s="82">
        <v>0</v>
      </c>
      <c r="N60" s="82">
        <v>0</v>
      </c>
      <c r="O60" s="82">
        <v>0</v>
      </c>
      <c r="P60" s="82">
        <v>0</v>
      </c>
      <c r="Q60" s="82">
        <v>0</v>
      </c>
      <c r="R60" s="82">
        <v>0</v>
      </c>
      <c r="S60" s="82">
        <v>0</v>
      </c>
      <c r="T60" s="82">
        <v>0</v>
      </c>
      <c r="U60" s="82">
        <v>0</v>
      </c>
    </row>
    <row r="61" spans="1:21" ht="27.6">
      <c r="A61" s="31" t="s">
        <v>108</v>
      </c>
      <c r="B61" s="24" t="s">
        <v>16</v>
      </c>
      <c r="C61" s="24" t="s">
        <v>16</v>
      </c>
      <c r="D61" s="24" t="s">
        <v>16</v>
      </c>
      <c r="E61" s="24" t="s">
        <v>16</v>
      </c>
      <c r="F61" s="77" t="s">
        <v>16</v>
      </c>
      <c r="G61" s="77" t="s">
        <v>16</v>
      </c>
      <c r="H61" s="24" t="s">
        <v>16</v>
      </c>
      <c r="I61" s="24" t="s">
        <v>16</v>
      </c>
      <c r="J61" s="24" t="s">
        <v>16</v>
      </c>
      <c r="K61" s="24" t="s">
        <v>16</v>
      </c>
      <c r="L61" s="24" t="s">
        <v>16</v>
      </c>
      <c r="M61" s="24" t="s">
        <v>16</v>
      </c>
      <c r="N61" s="85" t="s">
        <v>16</v>
      </c>
      <c r="O61" s="85" t="s">
        <v>16</v>
      </c>
      <c r="P61" s="85" t="s">
        <v>16</v>
      </c>
      <c r="Q61" s="85" t="s">
        <v>16</v>
      </c>
      <c r="R61" s="24" t="s">
        <v>16</v>
      </c>
      <c r="S61" s="24" t="s">
        <v>16</v>
      </c>
      <c r="T61" s="24" t="s">
        <v>16</v>
      </c>
      <c r="U61" s="24" t="s">
        <v>16</v>
      </c>
    </row>
    <row r="62" spans="1:21" ht="27.6">
      <c r="A62" s="29" t="s">
        <v>109</v>
      </c>
      <c r="B62" s="22">
        <f t="shared" ref="B62:G62" si="23">B53-B57+B58-B59+B60</f>
        <v>108.70697499232719</v>
      </c>
      <c r="C62" s="22">
        <f t="shared" si="23"/>
        <v>105.70697499232719</v>
      </c>
      <c r="D62" s="22">
        <f t="shared" si="23"/>
        <v>111.2330481407449</v>
      </c>
      <c r="E62" s="22">
        <f t="shared" si="23"/>
        <v>108.2330481407449</v>
      </c>
      <c r="F62" s="76">
        <f t="shared" si="23"/>
        <v>114.40697499232718</v>
      </c>
      <c r="G62" s="76">
        <f t="shared" si="23"/>
        <v>111.20697499232719</v>
      </c>
      <c r="H62" s="22">
        <f>H53-H57+H58-H59+H60</f>
        <v>115.21697499232718</v>
      </c>
      <c r="I62" s="22">
        <f>I53-I57+I58-I59+I60</f>
        <v>112.21697499232718</v>
      </c>
      <c r="J62" s="22">
        <f t="shared" ref="J62:K62" si="24">J53-J57+J58-J59+J60</f>
        <v>107.0419978508929</v>
      </c>
      <c r="K62" s="22">
        <f t="shared" si="24"/>
        <v>104.2319978508929</v>
      </c>
      <c r="L62" s="22">
        <f t="shared" ref="L62:Q62" si="25">L53-L57+L58-L59+L60</f>
        <v>116.00697499232717</v>
      </c>
      <c r="M62" s="22">
        <f t="shared" si="25"/>
        <v>113.00697499232717</v>
      </c>
      <c r="N62" s="22">
        <f t="shared" si="25"/>
        <v>120.90697499232718</v>
      </c>
      <c r="O62" s="22">
        <f t="shared" si="25"/>
        <v>117.90697499232718</v>
      </c>
      <c r="P62" s="22">
        <f t="shared" si="25"/>
        <v>107.89049806769381</v>
      </c>
      <c r="Q62" s="22">
        <f t="shared" si="25"/>
        <v>104.89049806769381</v>
      </c>
      <c r="R62" s="22">
        <f>R53-R57+R58-R59+R60</f>
        <v>115.00697499232717</v>
      </c>
      <c r="S62" s="22">
        <f>S53-S57+S58-S59+S60</f>
        <v>112.00697499232717</v>
      </c>
      <c r="T62" s="22">
        <f>T53-T57+T58-T59+T60</f>
        <v>109.04049806769382</v>
      </c>
      <c r="U62" s="22">
        <f>U53-U57+U58-U59+U60</f>
        <v>106.04049806769382</v>
      </c>
    </row>
    <row r="63" spans="1:21">
      <c r="B63" s="35"/>
      <c r="C63" s="35"/>
      <c r="D63" s="35"/>
      <c r="E63" s="35"/>
      <c r="F63" s="81"/>
      <c r="G63" s="81"/>
      <c r="H63" s="81"/>
      <c r="I63" s="81"/>
      <c r="J63" s="35"/>
      <c r="K63" s="35"/>
      <c r="L63" s="35"/>
      <c r="M63" s="35"/>
      <c r="N63" s="35"/>
      <c r="O63" s="35"/>
      <c r="P63" s="35"/>
      <c r="Q63" s="35"/>
      <c r="R63" s="35"/>
      <c r="S63" s="35"/>
      <c r="T63" s="35"/>
      <c r="U63" s="35"/>
    </row>
    <row r="64" spans="1:21">
      <c r="A64" s="31" t="s">
        <v>97</v>
      </c>
      <c r="B64" s="24" t="s">
        <v>16</v>
      </c>
      <c r="C64" s="24" t="s">
        <v>16</v>
      </c>
      <c r="D64" s="24" t="s">
        <v>16</v>
      </c>
      <c r="E64" s="24" t="s">
        <v>16</v>
      </c>
      <c r="F64" s="77" t="s">
        <v>16</v>
      </c>
      <c r="G64" s="77" t="s">
        <v>16</v>
      </c>
      <c r="H64" s="24" t="s">
        <v>16</v>
      </c>
      <c r="I64" s="24" t="s">
        <v>16</v>
      </c>
      <c r="J64" s="24" t="s">
        <v>16</v>
      </c>
      <c r="K64" s="24" t="s">
        <v>16</v>
      </c>
      <c r="L64" s="24" t="s">
        <v>16</v>
      </c>
      <c r="M64" s="24" t="s">
        <v>16</v>
      </c>
      <c r="N64" s="85" t="s">
        <v>16</v>
      </c>
      <c r="O64" s="85" t="s">
        <v>16</v>
      </c>
      <c r="P64" s="85" t="s">
        <v>16</v>
      </c>
      <c r="Q64" s="85" t="s">
        <v>16</v>
      </c>
      <c r="R64" s="24" t="s">
        <v>16</v>
      </c>
      <c r="S64" s="24" t="s">
        <v>16</v>
      </c>
      <c r="T64" s="24" t="s">
        <v>16</v>
      </c>
      <c r="U64" s="24" t="s">
        <v>16</v>
      </c>
    </row>
    <row r="65" spans="1:21">
      <c r="A65" s="29" t="s">
        <v>98</v>
      </c>
      <c r="B65" s="22">
        <f t="shared" ref="B65:G65" si="26">B17-B23-B51+B21+B33</f>
        <v>130.66576244513055</v>
      </c>
      <c r="C65" s="22">
        <f t="shared" si="26"/>
        <v>130.66576244513055</v>
      </c>
      <c r="D65" s="22">
        <f t="shared" si="26"/>
        <v>136.14183559354828</v>
      </c>
      <c r="E65" s="22">
        <f t="shared" si="26"/>
        <v>136.14183559354828</v>
      </c>
      <c r="F65" s="76">
        <f t="shared" si="26"/>
        <v>136.36576244513054</v>
      </c>
      <c r="G65" s="76">
        <f t="shared" si="26"/>
        <v>136.16576244513055</v>
      </c>
      <c r="H65" s="22">
        <f>H17-H23-H51+H21+H33</f>
        <v>137.17576244513054</v>
      </c>
      <c r="I65" s="22">
        <f>I17-I23-I51+I21+I33</f>
        <v>137.17576244513054</v>
      </c>
      <c r="J65" s="22">
        <f t="shared" ref="J65:K65" si="27">J17-J23-J51+J21+J33</f>
        <v>129.00078530369623</v>
      </c>
      <c r="K65" s="22">
        <f t="shared" si="27"/>
        <v>129.19078530369623</v>
      </c>
      <c r="L65" s="22">
        <f t="shared" ref="L65:Q65" si="28">L17-L23-L51+L21+L33</f>
        <v>137.96576244513054</v>
      </c>
      <c r="M65" s="22">
        <f t="shared" si="28"/>
        <v>137.96576244513054</v>
      </c>
      <c r="N65" s="22">
        <f t="shared" si="28"/>
        <v>142.86576244513054</v>
      </c>
      <c r="O65" s="22">
        <f t="shared" si="28"/>
        <v>142.86576244513054</v>
      </c>
      <c r="P65" s="22">
        <f t="shared" si="28"/>
        <v>129.84928552049718</v>
      </c>
      <c r="Q65" s="22">
        <f t="shared" si="28"/>
        <v>129.84928552049718</v>
      </c>
      <c r="R65" s="22">
        <f>R17-R23-R51+R21+R33</f>
        <v>136.96576244513054</v>
      </c>
      <c r="S65" s="22">
        <f>S17-S23-S51+S21+S33</f>
        <v>136.96576244513054</v>
      </c>
      <c r="T65" s="22">
        <f>T17-T23-T51+T21+T33</f>
        <v>130.99928552049718</v>
      </c>
      <c r="U65" s="22">
        <f>U17-U23-U51+U21+U33</f>
        <v>130.99928552049718</v>
      </c>
    </row>
  </sheetData>
  <mergeCells count="10">
    <mergeCell ref="T1:U1"/>
    <mergeCell ref="R1:S1"/>
    <mergeCell ref="P1:Q1"/>
    <mergeCell ref="N1:O1"/>
    <mergeCell ref="L1:M1"/>
    <mergeCell ref="B1:C1"/>
    <mergeCell ref="D1:E1"/>
    <mergeCell ref="F1:G1"/>
    <mergeCell ref="H1:I1"/>
    <mergeCell ref="J1:K1"/>
  </mergeCells>
  <phoneticPr fontId="14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5"/>
  <sheetViews>
    <sheetView zoomScale="85" zoomScaleNormal="85" workbookViewId="0">
      <pane xSplit="1" ySplit="1" topLeftCell="V53" activePane="bottomRight" state="frozen"/>
      <selection pane="topRight"/>
      <selection pane="bottomLeft"/>
      <selection pane="bottomRight" activeCell="AB2" sqref="AB1:AD1048576"/>
    </sheetView>
  </sheetViews>
  <sheetFormatPr defaultColWidth="9" defaultRowHeight="15.6"/>
  <cols>
    <col min="1" max="1" width="62.09765625" style="1" customWidth="1"/>
    <col min="2" max="2" width="15.59765625" style="2" customWidth="1"/>
    <col min="3" max="4" width="15.59765625" style="1" customWidth="1"/>
    <col min="5" max="5" width="15.59765625" style="2" customWidth="1"/>
    <col min="6" max="6" width="15.59765625" style="1" customWidth="1"/>
    <col min="7" max="7" width="15.59765625" style="79" customWidth="1"/>
    <col min="8" max="9" width="15.59765625" style="1" customWidth="1"/>
    <col min="10" max="10" width="15.59765625" style="79" customWidth="1"/>
    <col min="11" max="15" width="15.59765625" style="1" customWidth="1"/>
    <col min="16" max="16" width="14.5" style="1" bestFit="1" customWidth="1"/>
    <col min="17" max="18" width="18" style="1" bestFit="1" customWidth="1"/>
    <col min="19" max="19" width="14" style="1" customWidth="1"/>
    <col min="20" max="20" width="16.3984375" style="1" customWidth="1"/>
    <col min="21" max="21" width="14.69921875" style="1" customWidth="1"/>
    <col min="22" max="22" width="15.59765625" style="2" customWidth="1"/>
    <col min="23" max="24" width="15.59765625" style="1" customWidth="1"/>
    <col min="25" max="25" width="15.59765625" style="2" customWidth="1"/>
    <col min="26" max="27" width="15.59765625" style="1" customWidth="1"/>
    <col min="28" max="30" width="17.19921875" style="1" customWidth="1"/>
    <col min="31" max="16384" width="9" style="1"/>
  </cols>
  <sheetData>
    <row r="1" spans="1:30" ht="14.25" customHeight="1">
      <c r="A1" s="3"/>
      <c r="B1" s="90" t="s">
        <v>100</v>
      </c>
      <c r="C1" s="90"/>
      <c r="D1" s="90"/>
      <c r="E1" s="90" t="s">
        <v>101</v>
      </c>
      <c r="F1" s="90"/>
      <c r="G1" s="91" t="s">
        <v>113</v>
      </c>
      <c r="H1" s="91"/>
      <c r="I1" s="91"/>
      <c r="J1" s="90" t="s">
        <v>114</v>
      </c>
      <c r="K1" s="90"/>
      <c r="L1" s="90"/>
      <c r="M1" s="90" t="s">
        <v>120</v>
      </c>
      <c r="N1" s="90"/>
      <c r="O1" s="90"/>
      <c r="P1" s="90" t="s">
        <v>125</v>
      </c>
      <c r="Q1" s="90"/>
      <c r="R1" s="90"/>
      <c r="S1" s="90" t="s">
        <v>127</v>
      </c>
      <c r="T1" s="90"/>
      <c r="U1" s="90"/>
      <c r="V1" s="90" t="s">
        <v>129</v>
      </c>
      <c r="W1" s="90"/>
      <c r="X1" s="90"/>
      <c r="Y1" s="90" t="s">
        <v>130</v>
      </c>
      <c r="Z1" s="90"/>
      <c r="AA1" s="90"/>
      <c r="AB1" s="90" t="s">
        <v>131</v>
      </c>
      <c r="AC1" s="90"/>
      <c r="AD1" s="90"/>
    </row>
    <row r="2" spans="1:30" ht="29.25" customHeight="1">
      <c r="A2" s="4" t="s">
        <v>10</v>
      </c>
      <c r="B2" s="5" t="s">
        <v>102</v>
      </c>
      <c r="C2" s="6" t="s">
        <v>103</v>
      </c>
      <c r="D2" s="6" t="s">
        <v>104</v>
      </c>
      <c r="E2" s="5" t="s">
        <v>102</v>
      </c>
      <c r="F2" s="6" t="s">
        <v>104</v>
      </c>
      <c r="G2" s="66" t="s">
        <v>102</v>
      </c>
      <c r="H2" s="67" t="s">
        <v>103</v>
      </c>
      <c r="I2" s="67" t="s">
        <v>104</v>
      </c>
      <c r="J2" s="5" t="s">
        <v>102</v>
      </c>
      <c r="K2" s="6" t="s">
        <v>103</v>
      </c>
      <c r="L2" s="6" t="s">
        <v>104</v>
      </c>
      <c r="M2" s="5" t="s">
        <v>102</v>
      </c>
      <c r="N2" s="6" t="s">
        <v>103</v>
      </c>
      <c r="O2" s="6" t="s">
        <v>104</v>
      </c>
      <c r="P2" s="5" t="s">
        <v>102</v>
      </c>
      <c r="Q2" s="6" t="s">
        <v>103</v>
      </c>
      <c r="R2" s="6" t="s">
        <v>104</v>
      </c>
      <c r="S2" s="5" t="s">
        <v>102</v>
      </c>
      <c r="T2" s="6" t="s">
        <v>103</v>
      </c>
      <c r="U2" s="6" t="s">
        <v>104</v>
      </c>
      <c r="V2" s="5" t="s">
        <v>102</v>
      </c>
      <c r="W2" s="6" t="s">
        <v>103</v>
      </c>
      <c r="X2" s="6" t="s">
        <v>104</v>
      </c>
      <c r="Y2" s="5" t="s">
        <v>102</v>
      </c>
      <c r="Z2" s="6" t="s">
        <v>103</v>
      </c>
      <c r="AA2" s="6" t="s">
        <v>104</v>
      </c>
      <c r="AB2" s="5" t="s">
        <v>102</v>
      </c>
      <c r="AC2" s="6" t="s">
        <v>103</v>
      </c>
      <c r="AD2" s="6" t="s">
        <v>104</v>
      </c>
    </row>
    <row r="3" spans="1:30">
      <c r="A3" s="7" t="s">
        <v>11</v>
      </c>
      <c r="B3" s="8">
        <v>2.6</v>
      </c>
      <c r="C3" s="8">
        <v>2.6</v>
      </c>
      <c r="D3" s="8">
        <v>2.6</v>
      </c>
      <c r="E3" s="8">
        <v>2.6</v>
      </c>
      <c r="F3" s="8">
        <v>2.6</v>
      </c>
      <c r="G3" s="68">
        <v>2.6</v>
      </c>
      <c r="H3" s="68">
        <v>2.6</v>
      </c>
      <c r="I3" s="68">
        <v>2.6</v>
      </c>
      <c r="J3" s="8">
        <v>2.6</v>
      </c>
      <c r="K3" s="8">
        <v>2.6</v>
      </c>
      <c r="L3" s="8">
        <v>2.6</v>
      </c>
      <c r="M3" s="8">
        <v>2.6</v>
      </c>
      <c r="N3" s="8">
        <v>2.6</v>
      </c>
      <c r="O3" s="8">
        <v>2.6</v>
      </c>
      <c r="P3" s="8">
        <v>2.6</v>
      </c>
      <c r="Q3" s="8">
        <v>2.6</v>
      </c>
      <c r="R3" s="8">
        <v>2.6</v>
      </c>
      <c r="S3" s="8">
        <v>2.6</v>
      </c>
      <c r="T3" s="8">
        <v>2.6</v>
      </c>
      <c r="U3" s="8">
        <v>2.6</v>
      </c>
      <c r="V3" s="8">
        <v>2.6</v>
      </c>
      <c r="W3" s="8">
        <v>2.6</v>
      </c>
      <c r="X3" s="8">
        <v>2.6</v>
      </c>
      <c r="Y3" s="8">
        <v>2.6</v>
      </c>
      <c r="Z3" s="8">
        <v>2.6</v>
      </c>
      <c r="AA3" s="8">
        <v>2.6</v>
      </c>
      <c r="AB3" s="8">
        <v>2.6</v>
      </c>
      <c r="AC3" s="8">
        <v>2.6</v>
      </c>
      <c r="AD3" s="8"/>
    </row>
    <row r="4" spans="1:30">
      <c r="A4" s="7" t="s">
        <v>13</v>
      </c>
      <c r="B4" s="8">
        <v>100</v>
      </c>
      <c r="C4" s="8">
        <v>100</v>
      </c>
      <c r="D4" s="8">
        <v>100</v>
      </c>
      <c r="E4" s="8">
        <v>100</v>
      </c>
      <c r="F4" s="8">
        <v>100</v>
      </c>
      <c r="G4" s="68">
        <v>100</v>
      </c>
      <c r="H4" s="68">
        <v>100</v>
      </c>
      <c r="I4" s="68">
        <v>100</v>
      </c>
      <c r="J4" s="8">
        <v>100</v>
      </c>
      <c r="K4" s="8">
        <v>100</v>
      </c>
      <c r="L4" s="8">
        <v>100</v>
      </c>
      <c r="M4" s="8">
        <v>100</v>
      </c>
      <c r="N4" s="8">
        <v>100</v>
      </c>
      <c r="O4" s="8">
        <v>100</v>
      </c>
      <c r="P4" s="8">
        <v>100</v>
      </c>
      <c r="Q4" s="8">
        <v>100</v>
      </c>
      <c r="R4" s="8">
        <v>100</v>
      </c>
      <c r="S4" s="8">
        <v>100</v>
      </c>
      <c r="T4" s="8">
        <v>100</v>
      </c>
      <c r="U4" s="8">
        <v>100</v>
      </c>
      <c r="V4" s="8">
        <v>100</v>
      </c>
      <c r="W4" s="8">
        <v>100</v>
      </c>
      <c r="X4" s="8">
        <v>100</v>
      </c>
      <c r="Y4" s="8">
        <v>100</v>
      </c>
      <c r="Z4" s="8">
        <v>100</v>
      </c>
      <c r="AA4" s="8">
        <v>100</v>
      </c>
      <c r="AB4" s="8">
        <v>100</v>
      </c>
      <c r="AC4" s="8">
        <v>100</v>
      </c>
      <c r="AD4" s="8"/>
    </row>
    <row r="5" spans="1:30">
      <c r="A5" s="7" t="s">
        <v>15</v>
      </c>
      <c r="B5" s="9" t="s">
        <v>16</v>
      </c>
      <c r="C5" s="9" t="s">
        <v>16</v>
      </c>
      <c r="D5" s="9" t="s">
        <v>16</v>
      </c>
      <c r="E5" s="9" t="s">
        <v>16</v>
      </c>
      <c r="F5" s="9" t="s">
        <v>16</v>
      </c>
      <c r="G5" s="69" t="s">
        <v>16</v>
      </c>
      <c r="H5" s="69" t="s">
        <v>16</v>
      </c>
      <c r="I5" s="69" t="s">
        <v>16</v>
      </c>
      <c r="J5" s="69" t="s">
        <v>16</v>
      </c>
      <c r="K5" s="69" t="s">
        <v>16</v>
      </c>
      <c r="L5" s="69" t="s">
        <v>16</v>
      </c>
      <c r="M5" s="9" t="s">
        <v>16</v>
      </c>
      <c r="N5" s="9" t="s">
        <v>16</v>
      </c>
      <c r="O5" s="9" t="s">
        <v>16</v>
      </c>
      <c r="P5" s="9" t="s">
        <v>16</v>
      </c>
      <c r="Q5" s="9" t="s">
        <v>16</v>
      </c>
      <c r="R5" s="9" t="s">
        <v>16</v>
      </c>
      <c r="S5" s="9" t="s">
        <v>16</v>
      </c>
      <c r="T5" s="9" t="s">
        <v>16</v>
      </c>
      <c r="U5" s="9" t="s">
        <v>16</v>
      </c>
      <c r="V5" s="9" t="s">
        <v>16</v>
      </c>
      <c r="W5" s="9" t="s">
        <v>16</v>
      </c>
      <c r="X5" s="9" t="s">
        <v>16</v>
      </c>
      <c r="Y5" s="9" t="s">
        <v>16</v>
      </c>
      <c r="Z5" s="9" t="s">
        <v>16</v>
      </c>
      <c r="AA5" s="9" t="s">
        <v>16</v>
      </c>
      <c r="AB5" s="9" t="s">
        <v>16</v>
      </c>
      <c r="AC5" s="9" t="s">
        <v>16</v>
      </c>
      <c r="AD5" s="9"/>
    </row>
    <row r="6" spans="1:30">
      <c r="A6" s="7" t="s">
        <v>17</v>
      </c>
      <c r="B6" s="9" t="s">
        <v>16</v>
      </c>
      <c r="C6" s="9" t="s">
        <v>16</v>
      </c>
      <c r="D6" s="9" t="s">
        <v>16</v>
      </c>
      <c r="E6" s="9" t="s">
        <v>16</v>
      </c>
      <c r="F6" s="9" t="s">
        <v>16</v>
      </c>
      <c r="G6" s="69" t="s">
        <v>16</v>
      </c>
      <c r="H6" s="69" t="s">
        <v>16</v>
      </c>
      <c r="I6" s="69" t="s">
        <v>16</v>
      </c>
      <c r="J6" s="69" t="s">
        <v>16</v>
      </c>
      <c r="K6" s="69" t="s">
        <v>16</v>
      </c>
      <c r="L6" s="69" t="s">
        <v>16</v>
      </c>
      <c r="M6" s="9" t="s">
        <v>16</v>
      </c>
      <c r="N6" s="9" t="s">
        <v>16</v>
      </c>
      <c r="O6" s="9" t="s">
        <v>16</v>
      </c>
      <c r="P6" s="9" t="s">
        <v>16</v>
      </c>
      <c r="Q6" s="9" t="s">
        <v>16</v>
      </c>
      <c r="R6" s="9" t="s">
        <v>16</v>
      </c>
      <c r="S6" s="9" t="s">
        <v>16</v>
      </c>
      <c r="T6" s="9" t="s">
        <v>16</v>
      </c>
      <c r="U6" s="9" t="s">
        <v>16</v>
      </c>
      <c r="V6" s="9" t="s">
        <v>16</v>
      </c>
      <c r="W6" s="9" t="s">
        <v>16</v>
      </c>
      <c r="X6" s="9" t="s">
        <v>16</v>
      </c>
      <c r="Y6" s="9" t="s">
        <v>16</v>
      </c>
      <c r="Z6" s="9" t="s">
        <v>16</v>
      </c>
      <c r="AA6" s="9" t="s">
        <v>16</v>
      </c>
      <c r="AB6" s="9" t="s">
        <v>16</v>
      </c>
      <c r="AC6" s="9" t="s">
        <v>16</v>
      </c>
      <c r="AD6" s="9"/>
    </row>
    <row r="7" spans="1:30">
      <c r="A7" s="7" t="s">
        <v>19</v>
      </c>
      <c r="B7" s="26">
        <v>0.01</v>
      </c>
      <c r="C7" s="26">
        <v>0.01</v>
      </c>
      <c r="D7" s="26">
        <v>0.01</v>
      </c>
      <c r="E7" s="26">
        <v>0.01</v>
      </c>
      <c r="F7" s="26">
        <v>0.01</v>
      </c>
      <c r="G7" s="70">
        <v>0.01</v>
      </c>
      <c r="H7" s="70">
        <v>0.01</v>
      </c>
      <c r="I7" s="70">
        <v>0.01</v>
      </c>
      <c r="J7" s="26">
        <v>0.01</v>
      </c>
      <c r="K7" s="26">
        <v>0.01</v>
      </c>
      <c r="L7" s="26">
        <v>0.01</v>
      </c>
      <c r="M7" s="26">
        <v>0.01</v>
      </c>
      <c r="N7" s="26">
        <v>0.01</v>
      </c>
      <c r="O7" s="26">
        <v>0.01</v>
      </c>
      <c r="P7" s="26">
        <v>0.01</v>
      </c>
      <c r="Q7" s="26">
        <v>0.01</v>
      </c>
      <c r="R7" s="26">
        <v>0.01</v>
      </c>
      <c r="S7" s="11">
        <v>0.01</v>
      </c>
      <c r="T7" s="11">
        <v>0.01</v>
      </c>
      <c r="U7" s="11">
        <v>0.01</v>
      </c>
      <c r="V7" s="11">
        <v>0.01</v>
      </c>
      <c r="W7" s="11">
        <v>0.01</v>
      </c>
      <c r="X7" s="11">
        <v>0.01</v>
      </c>
      <c r="Y7" s="26">
        <v>0.01</v>
      </c>
      <c r="Z7" s="26">
        <v>0.01</v>
      </c>
      <c r="AA7" s="26">
        <v>0.01</v>
      </c>
      <c r="AB7" s="26">
        <v>0.01</v>
      </c>
      <c r="AC7" s="26">
        <v>0.01</v>
      </c>
      <c r="AD7" s="26"/>
    </row>
    <row r="8" spans="1:30">
      <c r="A8" s="7" t="s">
        <v>20</v>
      </c>
      <c r="B8" s="9" t="s">
        <v>16</v>
      </c>
      <c r="C8" s="9" t="s">
        <v>16</v>
      </c>
      <c r="D8" s="9" t="s">
        <v>16</v>
      </c>
      <c r="E8" s="9" t="s">
        <v>16</v>
      </c>
      <c r="F8" s="9" t="s">
        <v>16</v>
      </c>
      <c r="G8" s="69" t="s">
        <v>16</v>
      </c>
      <c r="H8" s="69" t="s">
        <v>16</v>
      </c>
      <c r="I8" s="69" t="s">
        <v>16</v>
      </c>
      <c r="J8" s="69" t="s">
        <v>16</v>
      </c>
      <c r="K8" s="69" t="s">
        <v>16</v>
      </c>
      <c r="L8" s="69" t="s">
        <v>16</v>
      </c>
      <c r="M8" s="9" t="s">
        <v>16</v>
      </c>
      <c r="N8" s="9" t="s">
        <v>16</v>
      </c>
      <c r="O8" s="9" t="s">
        <v>16</v>
      </c>
      <c r="P8" s="9" t="s">
        <v>16</v>
      </c>
      <c r="Q8" s="9" t="s">
        <v>16</v>
      </c>
      <c r="R8" s="9" t="s">
        <v>16</v>
      </c>
      <c r="S8" s="9" t="s">
        <v>16</v>
      </c>
      <c r="T8" s="9" t="s">
        <v>16</v>
      </c>
      <c r="U8" s="9" t="s">
        <v>16</v>
      </c>
      <c r="V8" s="9" t="s">
        <v>16</v>
      </c>
      <c r="W8" s="9" t="s">
        <v>16</v>
      </c>
      <c r="X8" s="9" t="s">
        <v>16</v>
      </c>
      <c r="Y8" s="9" t="s">
        <v>16</v>
      </c>
      <c r="Z8" s="9" t="s">
        <v>16</v>
      </c>
      <c r="AA8" s="9" t="s">
        <v>16</v>
      </c>
      <c r="AB8" s="9" t="s">
        <v>16</v>
      </c>
      <c r="AC8" s="9" t="s">
        <v>16</v>
      </c>
      <c r="AD8" s="9"/>
    </row>
    <row r="9" spans="1:30" ht="27.6">
      <c r="A9" s="7" t="s">
        <v>21</v>
      </c>
      <c r="B9" s="12" t="s">
        <v>22</v>
      </c>
      <c r="C9" s="12" t="s">
        <v>22</v>
      </c>
      <c r="D9" s="12" t="s">
        <v>22</v>
      </c>
      <c r="E9" s="12" t="s">
        <v>22</v>
      </c>
      <c r="F9" s="12" t="s">
        <v>22</v>
      </c>
      <c r="G9" s="71" t="s">
        <v>22</v>
      </c>
      <c r="H9" s="71" t="s">
        <v>22</v>
      </c>
      <c r="I9" s="71" t="s">
        <v>22</v>
      </c>
      <c r="J9" s="12" t="s">
        <v>22</v>
      </c>
      <c r="K9" s="12" t="s">
        <v>22</v>
      </c>
      <c r="L9" s="12" t="s">
        <v>22</v>
      </c>
      <c r="M9" s="12" t="s">
        <v>22</v>
      </c>
      <c r="N9" s="12" t="s">
        <v>22</v>
      </c>
      <c r="O9" s="12" t="s">
        <v>22</v>
      </c>
      <c r="P9" s="12" t="s">
        <v>22</v>
      </c>
      <c r="Q9" s="12" t="s">
        <v>22</v>
      </c>
      <c r="R9" s="12" t="s">
        <v>22</v>
      </c>
      <c r="S9" s="8" t="s">
        <v>22</v>
      </c>
      <c r="T9" s="8" t="s">
        <v>22</v>
      </c>
      <c r="U9" s="8" t="s">
        <v>22</v>
      </c>
      <c r="V9" s="8" t="s">
        <v>22</v>
      </c>
      <c r="W9" s="8" t="s">
        <v>22</v>
      </c>
      <c r="X9" s="8" t="s">
        <v>22</v>
      </c>
      <c r="Y9" s="12" t="s">
        <v>22</v>
      </c>
      <c r="Z9" s="12" t="s">
        <v>22</v>
      </c>
      <c r="AA9" s="12" t="s">
        <v>22</v>
      </c>
      <c r="AB9" s="12" t="s">
        <v>22</v>
      </c>
      <c r="AC9" s="12" t="s">
        <v>22</v>
      </c>
      <c r="AD9" s="12"/>
    </row>
    <row r="10" spans="1:30">
      <c r="A10" s="7" t="s">
        <v>23</v>
      </c>
      <c r="B10" s="12">
        <v>3</v>
      </c>
      <c r="C10" s="12">
        <v>3</v>
      </c>
      <c r="D10" s="12">
        <v>3</v>
      </c>
      <c r="E10" s="12">
        <v>3</v>
      </c>
      <c r="F10" s="12">
        <v>3</v>
      </c>
      <c r="G10" s="71">
        <v>3</v>
      </c>
      <c r="H10" s="71">
        <v>3</v>
      </c>
      <c r="I10" s="71">
        <v>3</v>
      </c>
      <c r="J10" s="12">
        <v>3</v>
      </c>
      <c r="K10" s="12">
        <v>3</v>
      </c>
      <c r="L10" s="12">
        <v>3</v>
      </c>
      <c r="M10" s="12">
        <v>3</v>
      </c>
      <c r="N10" s="12">
        <v>3</v>
      </c>
      <c r="O10" s="12">
        <v>3</v>
      </c>
      <c r="P10" s="12">
        <v>3</v>
      </c>
      <c r="Q10" s="12">
        <v>3</v>
      </c>
      <c r="R10" s="12">
        <v>3</v>
      </c>
      <c r="S10" s="8">
        <v>3</v>
      </c>
      <c r="T10" s="8">
        <v>3</v>
      </c>
      <c r="U10" s="8">
        <v>3</v>
      </c>
      <c r="V10" s="8">
        <v>3</v>
      </c>
      <c r="W10" s="8">
        <v>3</v>
      </c>
      <c r="X10" s="8">
        <v>3</v>
      </c>
      <c r="Y10" s="12">
        <v>3</v>
      </c>
      <c r="Z10" s="12">
        <v>3</v>
      </c>
      <c r="AA10" s="12">
        <v>3</v>
      </c>
      <c r="AB10" s="12">
        <v>3</v>
      </c>
      <c r="AC10" s="12">
        <v>3</v>
      </c>
      <c r="AD10" s="12"/>
    </row>
    <row r="11" spans="1:30">
      <c r="A11" s="4" t="s">
        <v>24</v>
      </c>
      <c r="B11" s="13"/>
      <c r="C11" s="13"/>
      <c r="D11" s="13"/>
      <c r="E11" s="13"/>
      <c r="F11" s="13"/>
      <c r="G11" s="72"/>
      <c r="H11" s="72"/>
      <c r="I11" s="72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</row>
    <row r="12" spans="1:30" ht="15" customHeight="1">
      <c r="A12" s="7" t="s">
        <v>25</v>
      </c>
      <c r="B12" s="12">
        <v>192</v>
      </c>
      <c r="C12" s="12">
        <v>192</v>
      </c>
      <c r="D12" s="12">
        <v>192</v>
      </c>
      <c r="E12" s="12">
        <v>192</v>
      </c>
      <c r="F12" s="12">
        <v>192</v>
      </c>
      <c r="G12" s="71">
        <v>192</v>
      </c>
      <c r="H12" s="71">
        <v>192</v>
      </c>
      <c r="I12" s="71">
        <v>192</v>
      </c>
      <c r="J12" s="12">
        <v>192</v>
      </c>
      <c r="K12" s="12">
        <v>192</v>
      </c>
      <c r="L12" s="12">
        <v>192</v>
      </c>
      <c r="M12" s="12">
        <v>192</v>
      </c>
      <c r="N12" s="12">
        <v>192</v>
      </c>
      <c r="O12" s="12">
        <v>192</v>
      </c>
      <c r="P12" s="12">
        <v>192</v>
      </c>
      <c r="Q12" s="12">
        <v>192</v>
      </c>
      <c r="R12" s="12">
        <v>192</v>
      </c>
      <c r="S12" s="8">
        <v>192</v>
      </c>
      <c r="T12" s="8">
        <v>192</v>
      </c>
      <c r="U12" s="8">
        <v>192</v>
      </c>
      <c r="V12" s="8">
        <v>192</v>
      </c>
      <c r="W12" s="8">
        <v>192</v>
      </c>
      <c r="X12" s="8">
        <v>192</v>
      </c>
      <c r="Y12" s="12">
        <v>192</v>
      </c>
      <c r="Z12" s="12">
        <v>192</v>
      </c>
      <c r="AA12" s="12">
        <v>192</v>
      </c>
      <c r="AB12" s="12">
        <v>192</v>
      </c>
      <c r="AC12" s="12">
        <v>192</v>
      </c>
      <c r="AD12" s="12"/>
    </row>
    <row r="13" spans="1:30">
      <c r="A13" s="7" t="s">
        <v>27</v>
      </c>
      <c r="B13" s="12">
        <v>64</v>
      </c>
      <c r="C13" s="12">
        <v>64</v>
      </c>
      <c r="D13" s="12">
        <v>64</v>
      </c>
      <c r="E13" s="12">
        <v>64</v>
      </c>
      <c r="F13" s="12">
        <v>64</v>
      </c>
      <c r="G13" s="71">
        <v>64</v>
      </c>
      <c r="H13" s="71">
        <v>64</v>
      </c>
      <c r="I13" s="71">
        <v>64</v>
      </c>
      <c r="J13" s="12">
        <v>64</v>
      </c>
      <c r="K13" s="12">
        <v>64</v>
      </c>
      <c r="L13" s="12">
        <v>64</v>
      </c>
      <c r="M13" s="12">
        <v>64</v>
      </c>
      <c r="N13" s="12">
        <v>64</v>
      </c>
      <c r="O13" s="12">
        <v>64</v>
      </c>
      <c r="P13" s="12">
        <v>64</v>
      </c>
      <c r="Q13" s="12">
        <v>64</v>
      </c>
      <c r="R13" s="12">
        <v>64</v>
      </c>
      <c r="S13" s="8">
        <v>64</v>
      </c>
      <c r="T13" s="8">
        <v>64</v>
      </c>
      <c r="U13" s="8">
        <v>64</v>
      </c>
      <c r="V13" s="8">
        <v>64</v>
      </c>
      <c r="W13" s="8">
        <v>64</v>
      </c>
      <c r="X13" s="8">
        <v>64</v>
      </c>
      <c r="Y13" s="12">
        <v>64</v>
      </c>
      <c r="Z13" s="12">
        <v>64</v>
      </c>
      <c r="AA13" s="12">
        <v>64</v>
      </c>
      <c r="AB13" s="12">
        <v>64</v>
      </c>
      <c r="AC13" s="12">
        <v>64</v>
      </c>
      <c r="AD13" s="12"/>
    </row>
    <row r="14" spans="1:30">
      <c r="A14" s="15" t="s">
        <v>29</v>
      </c>
      <c r="B14" s="16">
        <v>4</v>
      </c>
      <c r="C14" s="16">
        <v>4</v>
      </c>
      <c r="D14" s="16">
        <v>4</v>
      </c>
      <c r="E14" s="16">
        <v>4</v>
      </c>
      <c r="F14" s="16">
        <v>4</v>
      </c>
      <c r="G14" s="73">
        <v>4</v>
      </c>
      <c r="H14" s="73">
        <v>4</v>
      </c>
      <c r="I14" s="73">
        <v>4</v>
      </c>
      <c r="J14" s="82">
        <v>4</v>
      </c>
      <c r="K14" s="82">
        <v>4</v>
      </c>
      <c r="L14" s="82">
        <v>4</v>
      </c>
      <c r="M14" s="82">
        <v>2</v>
      </c>
      <c r="N14" s="82">
        <v>2</v>
      </c>
      <c r="O14" s="82">
        <v>2</v>
      </c>
      <c r="P14" s="82">
        <v>4</v>
      </c>
      <c r="Q14" s="82">
        <v>4</v>
      </c>
      <c r="R14" s="82">
        <v>4</v>
      </c>
      <c r="S14" s="82">
        <v>4</v>
      </c>
      <c r="T14" s="82">
        <v>4</v>
      </c>
      <c r="U14" s="82">
        <v>4</v>
      </c>
      <c r="V14" s="82">
        <v>2</v>
      </c>
      <c r="W14" s="82">
        <v>2</v>
      </c>
      <c r="X14" s="82">
        <v>2</v>
      </c>
      <c r="Y14" s="82">
        <v>4</v>
      </c>
      <c r="Z14" s="82">
        <v>4</v>
      </c>
      <c r="AA14" s="82">
        <v>4</v>
      </c>
      <c r="AB14" s="82">
        <v>4</v>
      </c>
      <c r="AC14" s="82">
        <v>4</v>
      </c>
      <c r="AD14" s="82"/>
    </row>
    <row r="15" spans="1:30">
      <c r="A15" s="10" t="s">
        <v>31</v>
      </c>
      <c r="B15" s="12">
        <v>33</v>
      </c>
      <c r="C15" s="12">
        <v>33</v>
      </c>
      <c r="D15" s="12">
        <v>33</v>
      </c>
      <c r="E15" s="12">
        <v>33</v>
      </c>
      <c r="F15" s="12">
        <v>33</v>
      </c>
      <c r="G15" s="71">
        <v>33</v>
      </c>
      <c r="H15" s="71">
        <v>33</v>
      </c>
      <c r="I15" s="71">
        <v>33</v>
      </c>
      <c r="J15" s="12">
        <v>33</v>
      </c>
      <c r="K15" s="12">
        <v>33</v>
      </c>
      <c r="L15" s="12">
        <v>33</v>
      </c>
      <c r="M15" s="83">
        <v>33</v>
      </c>
      <c r="N15" s="83">
        <v>33</v>
      </c>
      <c r="O15" s="83">
        <v>33</v>
      </c>
      <c r="P15" s="12">
        <v>33</v>
      </c>
      <c r="Q15" s="12">
        <v>33</v>
      </c>
      <c r="R15" s="12">
        <v>33</v>
      </c>
      <c r="S15" s="8">
        <v>33</v>
      </c>
      <c r="T15" s="8">
        <v>33</v>
      </c>
      <c r="U15" s="8">
        <v>33</v>
      </c>
      <c r="V15" s="8">
        <v>33</v>
      </c>
      <c r="W15" s="8">
        <v>33</v>
      </c>
      <c r="X15" s="8">
        <v>33</v>
      </c>
      <c r="Y15" s="12">
        <v>33</v>
      </c>
      <c r="Z15" s="12">
        <v>33</v>
      </c>
      <c r="AA15" s="12">
        <v>33</v>
      </c>
      <c r="AB15" s="12">
        <v>33</v>
      </c>
      <c r="AC15" s="12">
        <v>33</v>
      </c>
      <c r="AD15" s="12"/>
    </row>
    <row r="16" spans="1:30">
      <c r="A16" s="7" t="s">
        <v>33</v>
      </c>
      <c r="B16" s="12">
        <f t="shared" ref="B16:I16" si="0">B15+10*LOG10(B4)</f>
        <v>53</v>
      </c>
      <c r="C16" s="12">
        <f t="shared" si="0"/>
        <v>53</v>
      </c>
      <c r="D16" s="12">
        <f t="shared" si="0"/>
        <v>53</v>
      </c>
      <c r="E16" s="12">
        <f t="shared" si="0"/>
        <v>53</v>
      </c>
      <c r="F16" s="12">
        <f t="shared" si="0"/>
        <v>53</v>
      </c>
      <c r="G16" s="71">
        <f t="shared" si="0"/>
        <v>53</v>
      </c>
      <c r="H16" s="71">
        <f t="shared" si="0"/>
        <v>53</v>
      </c>
      <c r="I16" s="71">
        <f t="shared" si="0"/>
        <v>53</v>
      </c>
      <c r="J16" s="12">
        <f>J15+10*LOG10(J4)</f>
        <v>53</v>
      </c>
      <c r="K16" s="12">
        <f>K15+10*LOG10(K4)</f>
        <v>53</v>
      </c>
      <c r="L16" s="12">
        <f>L15+10*LOG10(L4)</f>
        <v>53</v>
      </c>
      <c r="M16" s="12">
        <f t="shared" ref="M16:O16" si="1">M15+10*LOG10(M4)</f>
        <v>53</v>
      </c>
      <c r="N16" s="12">
        <f t="shared" si="1"/>
        <v>53</v>
      </c>
      <c r="O16" s="12">
        <f t="shared" si="1"/>
        <v>53</v>
      </c>
      <c r="P16" s="12">
        <f t="shared" ref="P16:U16" si="2">P15+10*LOG10(P4)</f>
        <v>53</v>
      </c>
      <c r="Q16" s="12">
        <f t="shared" si="2"/>
        <v>53</v>
      </c>
      <c r="R16" s="12">
        <f t="shared" si="2"/>
        <v>53</v>
      </c>
      <c r="S16" s="8">
        <f t="shared" si="2"/>
        <v>53</v>
      </c>
      <c r="T16" s="8">
        <f t="shared" si="2"/>
        <v>53</v>
      </c>
      <c r="U16" s="8">
        <f t="shared" si="2"/>
        <v>53</v>
      </c>
      <c r="V16" s="8">
        <f t="shared" ref="V16:AA16" si="3">V15+10*LOG10(V4)</f>
        <v>53</v>
      </c>
      <c r="W16" s="8">
        <f t="shared" si="3"/>
        <v>53</v>
      </c>
      <c r="X16" s="8">
        <f t="shared" si="3"/>
        <v>53</v>
      </c>
      <c r="Y16" s="12">
        <f t="shared" si="3"/>
        <v>53</v>
      </c>
      <c r="Z16" s="12">
        <f t="shared" si="3"/>
        <v>53</v>
      </c>
      <c r="AA16" s="12">
        <f t="shared" si="3"/>
        <v>53</v>
      </c>
      <c r="AB16" s="12">
        <f>AB15+10*LOG10(AB4)</f>
        <v>53</v>
      </c>
      <c r="AC16" s="12">
        <f>AC15+10*LOG10(AC4)</f>
        <v>53</v>
      </c>
      <c r="AD16" s="12"/>
    </row>
    <row r="17" spans="1:30" ht="27.6">
      <c r="A17" s="7" t="s">
        <v>35</v>
      </c>
      <c r="B17" s="12">
        <f t="shared" ref="B17:I17" si="4">B15+10*LOG10(B41/1000000)</f>
        <v>45.375437381428746</v>
      </c>
      <c r="C17" s="12">
        <f t="shared" si="4"/>
        <v>45.375437381428746</v>
      </c>
      <c r="D17" s="12">
        <f t="shared" si="4"/>
        <v>45.375437381428746</v>
      </c>
      <c r="E17" s="12">
        <f t="shared" si="4"/>
        <v>45.375437381428746</v>
      </c>
      <c r="F17" s="12">
        <f t="shared" si="4"/>
        <v>45.375437381428746</v>
      </c>
      <c r="G17" s="71">
        <f t="shared" si="4"/>
        <v>45.375437381428746</v>
      </c>
      <c r="H17" s="71">
        <f t="shared" si="4"/>
        <v>45.375437381428746</v>
      </c>
      <c r="I17" s="71">
        <f t="shared" si="4"/>
        <v>45.375437381428746</v>
      </c>
      <c r="J17" s="12">
        <f>J15+10*LOG10(J41/1000000)</f>
        <v>45.375437381428746</v>
      </c>
      <c r="K17" s="12">
        <f>K15+10*LOG10(K41/1000000)</f>
        <v>45.375437381428746</v>
      </c>
      <c r="L17" s="12">
        <f>L15+10*LOG10(L41/1000000)</f>
        <v>45.375437381428746</v>
      </c>
      <c r="M17" s="12">
        <f t="shared" ref="M17:O17" si="5">M15+10*LOG10(M41/1000000)</f>
        <v>45.375437381428746</v>
      </c>
      <c r="N17" s="12">
        <f t="shared" si="5"/>
        <v>45.375437381428746</v>
      </c>
      <c r="O17" s="12">
        <f t="shared" si="5"/>
        <v>45.375437381428746</v>
      </c>
      <c r="P17" s="12">
        <f t="shared" ref="P17:U17" si="6">P15+10*LOG10(P41/1000000)</f>
        <v>45.375437381428746</v>
      </c>
      <c r="Q17" s="12">
        <f t="shared" si="6"/>
        <v>45.375437381428746</v>
      </c>
      <c r="R17" s="12">
        <f t="shared" si="6"/>
        <v>45.375437381428746</v>
      </c>
      <c r="S17" s="8">
        <f t="shared" si="6"/>
        <v>45.375437381428746</v>
      </c>
      <c r="T17" s="8">
        <f t="shared" si="6"/>
        <v>45.375437381428746</v>
      </c>
      <c r="U17" s="8">
        <f t="shared" si="6"/>
        <v>45.375437381428746</v>
      </c>
      <c r="V17" s="8">
        <f t="shared" ref="V17:AA17" si="7">V15+10*LOG10(V41/1000000)</f>
        <v>45.375437381428746</v>
      </c>
      <c r="W17" s="8">
        <f t="shared" si="7"/>
        <v>45.375437381428746</v>
      </c>
      <c r="X17" s="8">
        <f t="shared" si="7"/>
        <v>45.375437381428746</v>
      </c>
      <c r="Y17" s="12">
        <f t="shared" si="7"/>
        <v>45.375437381428746</v>
      </c>
      <c r="Z17" s="12">
        <f t="shared" si="7"/>
        <v>45.375437381428746</v>
      </c>
      <c r="AA17" s="12">
        <f t="shared" si="7"/>
        <v>45.375437381428746</v>
      </c>
      <c r="AB17" s="12">
        <f>AB15+10*LOG10(AB41/1000000)</f>
        <v>45.375437381428746</v>
      </c>
      <c r="AC17" s="12">
        <f>AC15+10*LOG10(AC41/1000000)</f>
        <v>45.375437381428746</v>
      </c>
      <c r="AD17" s="12"/>
    </row>
    <row r="18" spans="1:30" ht="41.4">
      <c r="A18" s="14" t="s">
        <v>37</v>
      </c>
      <c r="B18" s="12">
        <f t="shared" ref="B18:I18" si="8">B19+10*LOG10(B12/B13)-B20</f>
        <v>12.771212547196624</v>
      </c>
      <c r="C18" s="12">
        <f t="shared" si="8"/>
        <v>12.771212547196624</v>
      </c>
      <c r="D18" s="12">
        <f t="shared" si="8"/>
        <v>12.771212547196624</v>
      </c>
      <c r="E18" s="12">
        <f t="shared" si="8"/>
        <v>9.8212125471966232</v>
      </c>
      <c r="F18" s="12">
        <f t="shared" si="8"/>
        <v>9.8212125471966232</v>
      </c>
      <c r="G18" s="71">
        <f t="shared" si="8"/>
        <v>12.771212547196624</v>
      </c>
      <c r="H18" s="71">
        <f t="shared" si="8"/>
        <v>12.771212547196624</v>
      </c>
      <c r="I18" s="71">
        <f t="shared" si="8"/>
        <v>12.771212547196624</v>
      </c>
      <c r="J18" s="12">
        <f>J19+10*LOG10(J12/J13)-J20</f>
        <v>12.771212547196624</v>
      </c>
      <c r="K18" s="12">
        <f>K19+10*LOG10(K12/K13)-K20</f>
        <v>12.771212547196624</v>
      </c>
      <c r="L18" s="12">
        <f>L19+10*LOG10(L12/L13)-L20</f>
        <v>12.771212547196624</v>
      </c>
      <c r="M18" s="12">
        <f t="shared" ref="M18:O18" si="9">M19+10*LOG10(M12/M13)-M20</f>
        <v>10.121212547196624</v>
      </c>
      <c r="N18" s="12">
        <f t="shared" si="9"/>
        <v>10.121212547196624</v>
      </c>
      <c r="O18" s="12">
        <f t="shared" si="9"/>
        <v>10.121212547196624</v>
      </c>
      <c r="P18" s="12">
        <f t="shared" ref="P18:U18" si="10">P19+10*LOG10(P12/P13)-P20</f>
        <v>12.771212547196624</v>
      </c>
      <c r="Q18" s="12">
        <f t="shared" si="10"/>
        <v>12.771212547196624</v>
      </c>
      <c r="R18" s="12">
        <f t="shared" si="10"/>
        <v>12.771212547196624</v>
      </c>
      <c r="S18" s="8">
        <f t="shared" si="10"/>
        <v>12.771212547196624</v>
      </c>
      <c r="T18" s="8">
        <f t="shared" si="10"/>
        <v>12.771212547196624</v>
      </c>
      <c r="U18" s="8">
        <f t="shared" si="10"/>
        <v>12.771212547196624</v>
      </c>
      <c r="V18" s="8">
        <f t="shared" ref="V18:AA18" si="11">V19+10*LOG10(V12/V13)-V20</f>
        <v>12.771212547196624</v>
      </c>
      <c r="W18" s="8">
        <f t="shared" si="11"/>
        <v>12.771212547196624</v>
      </c>
      <c r="X18" s="8">
        <f t="shared" si="11"/>
        <v>12.771212547196624</v>
      </c>
      <c r="Y18" s="12">
        <f t="shared" si="11"/>
        <v>12.771212547196624</v>
      </c>
      <c r="Z18" s="12">
        <f t="shared" si="11"/>
        <v>12.771212547196624</v>
      </c>
      <c r="AA18" s="12">
        <f t="shared" si="11"/>
        <v>12.771212547196624</v>
      </c>
      <c r="AB18" s="12">
        <f>AB19+10*LOG10(AB12/AB13)-AB20</f>
        <v>12.771212547196624</v>
      </c>
      <c r="AC18" s="12">
        <f>AC19+10*LOG10(AC12/AC13)-AC20</f>
        <v>12.771212547196624</v>
      </c>
      <c r="AD18" s="12"/>
    </row>
    <row r="19" spans="1:30">
      <c r="A19" s="7" t="s">
        <v>39</v>
      </c>
      <c r="B19" s="12">
        <v>8</v>
      </c>
      <c r="C19" s="12">
        <v>8</v>
      </c>
      <c r="D19" s="12">
        <v>8</v>
      </c>
      <c r="E19" s="12">
        <v>8</v>
      </c>
      <c r="F19" s="12">
        <v>8</v>
      </c>
      <c r="G19" s="71">
        <v>8</v>
      </c>
      <c r="H19" s="71">
        <v>8</v>
      </c>
      <c r="I19" s="71">
        <v>8</v>
      </c>
      <c r="J19" s="12">
        <v>8</v>
      </c>
      <c r="K19" s="12">
        <v>8</v>
      </c>
      <c r="L19" s="12">
        <v>8</v>
      </c>
      <c r="M19" s="12">
        <v>8</v>
      </c>
      <c r="N19" s="12">
        <v>8</v>
      </c>
      <c r="O19" s="12">
        <v>8</v>
      </c>
      <c r="P19" s="12">
        <v>8</v>
      </c>
      <c r="Q19" s="12">
        <v>8</v>
      </c>
      <c r="R19" s="12">
        <v>8</v>
      </c>
      <c r="S19" s="8">
        <v>8</v>
      </c>
      <c r="T19" s="8">
        <v>8</v>
      </c>
      <c r="U19" s="8">
        <v>8</v>
      </c>
      <c r="V19" s="8">
        <v>8</v>
      </c>
      <c r="W19" s="8">
        <v>8</v>
      </c>
      <c r="X19" s="8">
        <v>8</v>
      </c>
      <c r="Y19" s="12">
        <v>8</v>
      </c>
      <c r="Z19" s="12">
        <v>8</v>
      </c>
      <c r="AA19" s="12">
        <v>8</v>
      </c>
      <c r="AB19" s="12">
        <v>8</v>
      </c>
      <c r="AC19" s="12">
        <v>8</v>
      </c>
      <c r="AD19" s="12"/>
    </row>
    <row r="20" spans="1:30" ht="41.4">
      <c r="A20" s="15" t="s">
        <v>41</v>
      </c>
      <c r="B20" s="16">
        <v>0</v>
      </c>
      <c r="C20" s="16">
        <v>0</v>
      </c>
      <c r="D20" s="16">
        <v>0</v>
      </c>
      <c r="E20" s="16">
        <v>2.95</v>
      </c>
      <c r="F20" s="16">
        <v>2.95</v>
      </c>
      <c r="G20" s="73">
        <v>0</v>
      </c>
      <c r="H20" s="73">
        <v>0</v>
      </c>
      <c r="I20" s="73">
        <v>0</v>
      </c>
      <c r="J20" s="82">
        <v>0</v>
      </c>
      <c r="K20" s="82">
        <v>0</v>
      </c>
      <c r="L20" s="82">
        <v>0</v>
      </c>
      <c r="M20" s="82">
        <v>2.65</v>
      </c>
      <c r="N20" s="82">
        <v>2.65</v>
      </c>
      <c r="O20" s="82">
        <v>2.65</v>
      </c>
      <c r="P20" s="82">
        <v>0</v>
      </c>
      <c r="Q20" s="82">
        <v>0</v>
      </c>
      <c r="R20" s="82">
        <v>0</v>
      </c>
      <c r="S20" s="82">
        <v>0</v>
      </c>
      <c r="T20" s="82">
        <v>0</v>
      </c>
      <c r="U20" s="82">
        <v>0</v>
      </c>
      <c r="V20" s="82">
        <v>0</v>
      </c>
      <c r="W20" s="82">
        <v>0</v>
      </c>
      <c r="X20" s="82">
        <v>0</v>
      </c>
      <c r="Y20" s="82">
        <v>0</v>
      </c>
      <c r="Z20" s="82">
        <v>0</v>
      </c>
      <c r="AA20" s="82">
        <v>0</v>
      </c>
      <c r="AB20" s="82">
        <v>0</v>
      </c>
      <c r="AC20" s="82">
        <v>0</v>
      </c>
      <c r="AD20" s="82"/>
    </row>
    <row r="21" spans="1:30" ht="61.5" customHeight="1">
      <c r="A21" s="27" t="s">
        <v>43</v>
      </c>
      <c r="B21" s="18">
        <v>8</v>
      </c>
      <c r="C21" s="18">
        <v>8</v>
      </c>
      <c r="D21" s="18">
        <v>8</v>
      </c>
      <c r="E21" s="18">
        <v>1.61</v>
      </c>
      <c r="F21" s="18">
        <v>1.61</v>
      </c>
      <c r="G21" s="74">
        <v>8</v>
      </c>
      <c r="H21" s="74">
        <v>8</v>
      </c>
      <c r="I21" s="74">
        <v>8</v>
      </c>
      <c r="J21" s="16">
        <v>8</v>
      </c>
      <c r="K21" s="16">
        <v>8</v>
      </c>
      <c r="L21" s="16">
        <v>8</v>
      </c>
      <c r="M21" s="16">
        <f>10*LOG10(M13/M14)-8</f>
        <v>7.0514997831990609</v>
      </c>
      <c r="N21" s="16">
        <f t="shared" ref="N21:O21" si="12">10*LOG10(N13/N14)-8</f>
        <v>7.0514997831990609</v>
      </c>
      <c r="O21" s="16">
        <f t="shared" si="12"/>
        <v>7.0514997831990609</v>
      </c>
      <c r="P21" s="16">
        <v>8</v>
      </c>
      <c r="Q21" s="16">
        <v>8</v>
      </c>
      <c r="R21" s="16">
        <v>8</v>
      </c>
      <c r="S21" s="16">
        <v>10</v>
      </c>
      <c r="T21" s="16">
        <v>10</v>
      </c>
      <c r="U21" s="16">
        <v>10</v>
      </c>
      <c r="V21" s="16">
        <v>15.05</v>
      </c>
      <c r="W21" s="16">
        <v>15.05</v>
      </c>
      <c r="X21" s="16">
        <v>15.05</v>
      </c>
      <c r="Y21" s="16">
        <v>8</v>
      </c>
      <c r="Z21" s="16">
        <v>8</v>
      </c>
      <c r="AA21" s="16">
        <v>8</v>
      </c>
      <c r="AB21" s="16">
        <v>6</v>
      </c>
      <c r="AC21" s="16">
        <v>6</v>
      </c>
      <c r="AD21" s="16"/>
    </row>
    <row r="22" spans="1:30">
      <c r="A22" s="7" t="s">
        <v>45</v>
      </c>
      <c r="B22" s="12">
        <v>0</v>
      </c>
      <c r="C22" s="12">
        <v>0</v>
      </c>
      <c r="D22" s="12">
        <v>0</v>
      </c>
      <c r="E22" s="12">
        <v>0</v>
      </c>
      <c r="F22" s="12">
        <v>0</v>
      </c>
      <c r="G22" s="71">
        <v>0</v>
      </c>
      <c r="H22" s="71">
        <v>0</v>
      </c>
      <c r="I22" s="71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2">
        <v>0</v>
      </c>
      <c r="Q22" s="12">
        <v>0</v>
      </c>
      <c r="R22" s="12">
        <v>0</v>
      </c>
      <c r="S22" s="8">
        <v>0</v>
      </c>
      <c r="T22" s="8">
        <v>0</v>
      </c>
      <c r="U22" s="8">
        <v>0</v>
      </c>
      <c r="V22" s="8">
        <v>0</v>
      </c>
      <c r="W22" s="8">
        <v>0</v>
      </c>
      <c r="X22" s="8">
        <v>0</v>
      </c>
      <c r="Y22" s="12">
        <v>0</v>
      </c>
      <c r="Z22" s="12">
        <v>0</v>
      </c>
      <c r="AA22" s="12">
        <v>0</v>
      </c>
      <c r="AB22" s="12">
        <v>0</v>
      </c>
      <c r="AC22" s="12">
        <v>0</v>
      </c>
      <c r="AD22" s="12"/>
    </row>
    <row r="23" spans="1:30">
      <c r="A23" s="7" t="s">
        <v>47</v>
      </c>
      <c r="B23" s="12">
        <v>0</v>
      </c>
      <c r="C23" s="12">
        <v>0</v>
      </c>
      <c r="D23" s="12">
        <v>0</v>
      </c>
      <c r="E23" s="12">
        <v>0</v>
      </c>
      <c r="F23" s="12">
        <v>0</v>
      </c>
      <c r="G23" s="71">
        <v>0</v>
      </c>
      <c r="H23" s="71">
        <v>0</v>
      </c>
      <c r="I23" s="71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2">
        <v>0</v>
      </c>
      <c r="Q23" s="12">
        <v>0</v>
      </c>
      <c r="R23" s="12">
        <v>0</v>
      </c>
      <c r="S23" s="8">
        <v>0</v>
      </c>
      <c r="T23" s="8">
        <v>0</v>
      </c>
      <c r="U23" s="8">
        <v>0</v>
      </c>
      <c r="V23" s="8">
        <v>0</v>
      </c>
      <c r="W23" s="8">
        <v>0</v>
      </c>
      <c r="X23" s="8">
        <v>0</v>
      </c>
      <c r="Y23" s="12">
        <v>0</v>
      </c>
      <c r="Z23" s="12">
        <v>0</v>
      </c>
      <c r="AA23" s="12">
        <v>0</v>
      </c>
      <c r="AB23" s="12">
        <v>0</v>
      </c>
      <c r="AC23" s="12">
        <v>0</v>
      </c>
      <c r="AD23" s="12"/>
    </row>
    <row r="24" spans="1:30" ht="27.6">
      <c r="A24" s="7" t="s">
        <v>48</v>
      </c>
      <c r="B24" s="12">
        <v>3</v>
      </c>
      <c r="C24" s="12">
        <v>3</v>
      </c>
      <c r="D24" s="12">
        <v>3</v>
      </c>
      <c r="E24" s="12">
        <v>3</v>
      </c>
      <c r="F24" s="12">
        <v>3</v>
      </c>
      <c r="G24" s="71">
        <v>3</v>
      </c>
      <c r="H24" s="71">
        <v>3</v>
      </c>
      <c r="I24" s="71">
        <v>3</v>
      </c>
      <c r="J24" s="12">
        <v>3</v>
      </c>
      <c r="K24" s="12">
        <v>3</v>
      </c>
      <c r="L24" s="12">
        <v>3</v>
      </c>
      <c r="M24" s="12">
        <v>3</v>
      </c>
      <c r="N24" s="12">
        <v>3</v>
      </c>
      <c r="O24" s="12">
        <v>3</v>
      </c>
      <c r="P24" s="12">
        <v>3</v>
      </c>
      <c r="Q24" s="12">
        <v>3</v>
      </c>
      <c r="R24" s="12">
        <v>3</v>
      </c>
      <c r="S24" s="8">
        <v>3</v>
      </c>
      <c r="T24" s="8">
        <v>3</v>
      </c>
      <c r="U24" s="8">
        <v>3</v>
      </c>
      <c r="V24" s="8">
        <v>3</v>
      </c>
      <c r="W24" s="8">
        <v>3</v>
      </c>
      <c r="X24" s="8">
        <v>3</v>
      </c>
      <c r="Y24" s="12">
        <v>3</v>
      </c>
      <c r="Z24" s="12">
        <v>3</v>
      </c>
      <c r="AA24" s="12">
        <v>3</v>
      </c>
      <c r="AB24" s="12">
        <v>3</v>
      </c>
      <c r="AC24" s="12">
        <v>3</v>
      </c>
      <c r="AD24" s="12"/>
    </row>
    <row r="25" spans="1:30">
      <c r="A25" s="7" t="s">
        <v>49</v>
      </c>
      <c r="B25" s="12">
        <f t="shared" ref="B25:I25" si="13">B17+B18+B21+B22-B24</f>
        <v>63.146649928625379</v>
      </c>
      <c r="C25" s="12">
        <f t="shared" si="13"/>
        <v>63.146649928625379</v>
      </c>
      <c r="D25" s="12">
        <f t="shared" si="13"/>
        <v>63.146649928625379</v>
      </c>
      <c r="E25" s="12">
        <f t="shared" si="13"/>
        <v>53.806649928625369</v>
      </c>
      <c r="F25" s="12">
        <f t="shared" si="13"/>
        <v>53.806649928625369</v>
      </c>
      <c r="G25" s="71">
        <f t="shared" si="13"/>
        <v>63.146649928625379</v>
      </c>
      <c r="H25" s="71">
        <f t="shared" si="13"/>
        <v>63.146649928625379</v>
      </c>
      <c r="I25" s="71">
        <f t="shared" si="13"/>
        <v>63.146649928625379</v>
      </c>
      <c r="J25" s="12">
        <f>J17+J18+J21+J22-J24</f>
        <v>63.146649928625379</v>
      </c>
      <c r="K25" s="12">
        <f>K17+K18+K21+K22-K24</f>
        <v>63.146649928625379</v>
      </c>
      <c r="L25" s="12">
        <f>L17+L18+L21+L22-L24</f>
        <v>63.146649928625379</v>
      </c>
      <c r="M25" s="12">
        <f t="shared" ref="M25:O25" si="14">M17+M18+M21+M22-M24</f>
        <v>59.548149711824436</v>
      </c>
      <c r="N25" s="12">
        <f t="shared" si="14"/>
        <v>59.548149711824436</v>
      </c>
      <c r="O25" s="12">
        <f t="shared" si="14"/>
        <v>59.548149711824436</v>
      </c>
      <c r="P25" s="12">
        <f t="shared" ref="P25:U25" si="15">P17+P18+P21+P22-P24</f>
        <v>63.146649928625379</v>
      </c>
      <c r="Q25" s="12">
        <f t="shared" si="15"/>
        <v>63.146649928625379</v>
      </c>
      <c r="R25" s="12">
        <f t="shared" si="15"/>
        <v>63.146649928625379</v>
      </c>
      <c r="S25" s="8">
        <f t="shared" si="15"/>
        <v>65.146649928625379</v>
      </c>
      <c r="T25" s="8">
        <f t="shared" si="15"/>
        <v>65.146649928625379</v>
      </c>
      <c r="U25" s="8">
        <f t="shared" si="15"/>
        <v>65.146649928625379</v>
      </c>
      <c r="V25" s="8">
        <f t="shared" ref="V25:AA25" si="16">V17+V18+V21+V22-V24</f>
        <v>70.196649928625376</v>
      </c>
      <c r="W25" s="8">
        <f t="shared" si="16"/>
        <v>70.196649928625376</v>
      </c>
      <c r="X25" s="8">
        <f t="shared" si="16"/>
        <v>70.196649928625376</v>
      </c>
      <c r="Y25" s="12">
        <f t="shared" si="16"/>
        <v>63.146649928625379</v>
      </c>
      <c r="Z25" s="12">
        <f t="shared" si="16"/>
        <v>63.146649928625379</v>
      </c>
      <c r="AA25" s="12">
        <f t="shared" si="16"/>
        <v>63.146649928625379</v>
      </c>
      <c r="AB25" s="12">
        <f>AB17+AB18+AB21+AB22-AB24</f>
        <v>61.146649928625379</v>
      </c>
      <c r="AC25" s="12">
        <f>AC17+AC18+AC21+AC22-AC24</f>
        <v>61.146649928625379</v>
      </c>
      <c r="AD25" s="12"/>
    </row>
    <row r="26" spans="1:30">
      <c r="A26" s="7" t="s">
        <v>51</v>
      </c>
      <c r="B26" s="9" t="s">
        <v>16</v>
      </c>
      <c r="C26" s="9" t="s">
        <v>16</v>
      </c>
      <c r="D26" s="9" t="s">
        <v>16</v>
      </c>
      <c r="E26" s="9" t="s">
        <v>16</v>
      </c>
      <c r="F26" s="9" t="s">
        <v>16</v>
      </c>
      <c r="G26" s="69" t="s">
        <v>16</v>
      </c>
      <c r="H26" s="69" t="s">
        <v>16</v>
      </c>
      <c r="I26" s="69" t="s">
        <v>16</v>
      </c>
      <c r="J26" s="69" t="s">
        <v>16</v>
      </c>
      <c r="K26" s="69" t="s">
        <v>16</v>
      </c>
      <c r="L26" s="69" t="s">
        <v>16</v>
      </c>
      <c r="M26" s="9" t="s">
        <v>16</v>
      </c>
      <c r="N26" s="9" t="s">
        <v>16</v>
      </c>
      <c r="O26" s="9" t="s">
        <v>16</v>
      </c>
      <c r="P26" s="9" t="s">
        <v>16</v>
      </c>
      <c r="Q26" s="9" t="s">
        <v>16</v>
      </c>
      <c r="R26" s="9" t="s">
        <v>16</v>
      </c>
      <c r="S26" s="9" t="s">
        <v>16</v>
      </c>
      <c r="T26" s="9" t="s">
        <v>16</v>
      </c>
      <c r="U26" s="9" t="s">
        <v>16</v>
      </c>
      <c r="V26" s="9" t="s">
        <v>16</v>
      </c>
      <c r="W26" s="9" t="s">
        <v>16</v>
      </c>
      <c r="X26" s="9" t="s">
        <v>16</v>
      </c>
      <c r="Y26" s="9" t="s">
        <v>16</v>
      </c>
      <c r="Z26" s="9" t="s">
        <v>16</v>
      </c>
      <c r="AA26" s="9" t="s">
        <v>16</v>
      </c>
      <c r="AB26" s="9" t="s">
        <v>16</v>
      </c>
      <c r="AC26" s="9" t="s">
        <v>16</v>
      </c>
      <c r="AD26" s="9"/>
    </row>
    <row r="27" spans="1:30">
      <c r="A27" s="4" t="s">
        <v>52</v>
      </c>
      <c r="B27" s="13"/>
      <c r="C27" s="13"/>
      <c r="D27" s="13"/>
      <c r="E27" s="13"/>
      <c r="F27" s="13"/>
      <c r="G27" s="72"/>
      <c r="H27" s="72"/>
      <c r="I27" s="72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</row>
    <row r="28" spans="1:30">
      <c r="A28" s="7" t="s">
        <v>53</v>
      </c>
      <c r="B28" s="12">
        <v>4</v>
      </c>
      <c r="C28" s="12">
        <v>2</v>
      </c>
      <c r="D28" s="12">
        <v>1</v>
      </c>
      <c r="E28" s="12">
        <v>4</v>
      </c>
      <c r="F28" s="12">
        <v>1</v>
      </c>
      <c r="G28" s="71">
        <v>4</v>
      </c>
      <c r="H28" s="71">
        <v>2</v>
      </c>
      <c r="I28" s="71">
        <v>1</v>
      </c>
      <c r="J28" s="12">
        <v>4</v>
      </c>
      <c r="K28" s="12">
        <v>2</v>
      </c>
      <c r="L28" s="12">
        <v>1</v>
      </c>
      <c r="M28" s="12">
        <v>4</v>
      </c>
      <c r="N28" s="12">
        <v>2</v>
      </c>
      <c r="O28" s="12">
        <v>1</v>
      </c>
      <c r="P28" s="12">
        <v>4</v>
      </c>
      <c r="Q28" s="12">
        <v>2</v>
      </c>
      <c r="R28" s="12">
        <v>1</v>
      </c>
      <c r="S28" s="8">
        <v>4</v>
      </c>
      <c r="T28" s="8">
        <v>2</v>
      </c>
      <c r="U28" s="8">
        <v>1</v>
      </c>
      <c r="V28" s="8">
        <v>4</v>
      </c>
      <c r="W28" s="8">
        <v>2</v>
      </c>
      <c r="X28" s="8">
        <v>1</v>
      </c>
      <c r="Y28" s="12">
        <v>4</v>
      </c>
      <c r="Z28" s="12">
        <v>2</v>
      </c>
      <c r="AA28" s="12">
        <v>1</v>
      </c>
      <c r="AB28" s="12">
        <v>4</v>
      </c>
      <c r="AC28" s="12">
        <v>2</v>
      </c>
      <c r="AD28" s="12"/>
    </row>
    <row r="29" spans="1:30">
      <c r="A29" s="7" t="s">
        <v>54</v>
      </c>
      <c r="B29" s="12">
        <v>4</v>
      </c>
      <c r="C29" s="12">
        <v>2</v>
      </c>
      <c r="D29" s="12">
        <v>1</v>
      </c>
      <c r="E29" s="12">
        <v>4</v>
      </c>
      <c r="F29" s="12">
        <v>1</v>
      </c>
      <c r="G29" s="71">
        <v>4</v>
      </c>
      <c r="H29" s="71">
        <v>2</v>
      </c>
      <c r="I29" s="71">
        <v>1</v>
      </c>
      <c r="J29" s="12">
        <v>4</v>
      </c>
      <c r="K29" s="12">
        <v>2</v>
      </c>
      <c r="L29" s="12">
        <v>1</v>
      </c>
      <c r="M29" s="12">
        <v>4</v>
      </c>
      <c r="N29" s="12">
        <v>2</v>
      </c>
      <c r="O29" s="12">
        <v>1</v>
      </c>
      <c r="P29" s="12">
        <v>4</v>
      </c>
      <c r="Q29" s="12">
        <v>2</v>
      </c>
      <c r="R29" s="12">
        <v>1</v>
      </c>
      <c r="S29" s="8">
        <v>4</v>
      </c>
      <c r="T29" s="8">
        <v>2</v>
      </c>
      <c r="U29" s="8">
        <v>1</v>
      </c>
      <c r="V29" s="8">
        <v>4</v>
      </c>
      <c r="W29" s="8">
        <v>2</v>
      </c>
      <c r="X29" s="8">
        <v>1</v>
      </c>
      <c r="Y29" s="12">
        <v>4</v>
      </c>
      <c r="Z29" s="12">
        <v>2</v>
      </c>
      <c r="AA29" s="12">
        <v>1</v>
      </c>
      <c r="AB29" s="12">
        <v>4</v>
      </c>
      <c r="AC29" s="12">
        <v>2</v>
      </c>
      <c r="AD29" s="12"/>
    </row>
    <row r="30" spans="1:30" ht="41.4">
      <c r="A30" s="7" t="s">
        <v>56</v>
      </c>
      <c r="B30" s="12">
        <f t="shared" ref="B30:I30" si="17">B31+10*LOG10(B28/B29)-B32</f>
        <v>0</v>
      </c>
      <c r="C30" s="12">
        <f t="shared" si="17"/>
        <v>-3</v>
      </c>
      <c r="D30" s="12">
        <f t="shared" si="17"/>
        <v>-3</v>
      </c>
      <c r="E30" s="12">
        <f t="shared" si="17"/>
        <v>0</v>
      </c>
      <c r="F30" s="12">
        <f t="shared" si="17"/>
        <v>-3</v>
      </c>
      <c r="G30" s="71">
        <f t="shared" si="17"/>
        <v>0</v>
      </c>
      <c r="H30" s="71">
        <f t="shared" si="17"/>
        <v>-3</v>
      </c>
      <c r="I30" s="71">
        <f t="shared" si="17"/>
        <v>-3</v>
      </c>
      <c r="J30" s="12">
        <f>J31+10*LOG10(J28/J29)-J32</f>
        <v>0</v>
      </c>
      <c r="K30" s="12">
        <f>K31+10*LOG10(K28/K29)-K32</f>
        <v>-3</v>
      </c>
      <c r="L30" s="12">
        <f>L31+10*LOG10(L28/L29)-L32</f>
        <v>-3</v>
      </c>
      <c r="M30" s="12">
        <f t="shared" ref="M30:O30" si="18">M31+10*LOG10(M28/M29)-M32</f>
        <v>0</v>
      </c>
      <c r="N30" s="12">
        <f t="shared" si="18"/>
        <v>-3</v>
      </c>
      <c r="O30" s="12">
        <f t="shared" si="18"/>
        <v>-3</v>
      </c>
      <c r="P30" s="12">
        <f t="shared" ref="P30:U30" si="19">P31+10*LOG10(P28/P29)-P32</f>
        <v>0</v>
      </c>
      <c r="Q30" s="12">
        <f t="shared" si="19"/>
        <v>-3</v>
      </c>
      <c r="R30" s="12">
        <f t="shared" si="19"/>
        <v>-3</v>
      </c>
      <c r="S30" s="8">
        <f t="shared" si="19"/>
        <v>0</v>
      </c>
      <c r="T30" s="8">
        <f t="shared" si="19"/>
        <v>-3</v>
      </c>
      <c r="U30" s="8">
        <f t="shared" si="19"/>
        <v>-3</v>
      </c>
      <c r="V30" s="8">
        <f t="shared" ref="V30:AA30" si="20">V31+10*LOG10(V28/V29)-V32</f>
        <v>0</v>
      </c>
      <c r="W30" s="8">
        <f t="shared" si="20"/>
        <v>-3</v>
      </c>
      <c r="X30" s="8">
        <f t="shared" si="20"/>
        <v>-3</v>
      </c>
      <c r="Y30" s="12">
        <f t="shared" si="20"/>
        <v>0</v>
      </c>
      <c r="Z30" s="12">
        <f t="shared" si="20"/>
        <v>-3</v>
      </c>
      <c r="AA30" s="12">
        <f t="shared" si="20"/>
        <v>-3</v>
      </c>
      <c r="AB30" s="12">
        <f>AB31+10*LOG10(AB28/AB29)-AB32</f>
        <v>0</v>
      </c>
      <c r="AC30" s="12">
        <f>AC31+10*LOG10(AC28/AC29)-AC32</f>
        <v>-3</v>
      </c>
      <c r="AD30" s="12"/>
    </row>
    <row r="31" spans="1:30">
      <c r="A31" s="7" t="s">
        <v>57</v>
      </c>
      <c r="B31" s="12">
        <v>0</v>
      </c>
      <c r="C31" s="12">
        <v>-3</v>
      </c>
      <c r="D31" s="12">
        <v>-3</v>
      </c>
      <c r="E31" s="12">
        <v>0</v>
      </c>
      <c r="F31" s="12">
        <v>-3</v>
      </c>
      <c r="G31" s="71">
        <v>0</v>
      </c>
      <c r="H31" s="71">
        <v>-3</v>
      </c>
      <c r="I31" s="71">
        <v>-3</v>
      </c>
      <c r="J31" s="12">
        <v>0</v>
      </c>
      <c r="K31" s="12">
        <v>-3</v>
      </c>
      <c r="L31" s="12">
        <v>-3</v>
      </c>
      <c r="M31" s="12">
        <v>0</v>
      </c>
      <c r="N31" s="12">
        <v>-3</v>
      </c>
      <c r="O31" s="12">
        <v>-3</v>
      </c>
      <c r="P31" s="12">
        <v>0</v>
      </c>
      <c r="Q31" s="12">
        <v>-3</v>
      </c>
      <c r="R31" s="12">
        <v>-3</v>
      </c>
      <c r="S31" s="8">
        <v>0</v>
      </c>
      <c r="T31" s="8">
        <v>-3</v>
      </c>
      <c r="U31" s="8">
        <v>-3</v>
      </c>
      <c r="V31" s="8">
        <v>0</v>
      </c>
      <c r="W31" s="8">
        <v>-3</v>
      </c>
      <c r="X31" s="8">
        <v>-3</v>
      </c>
      <c r="Y31" s="12">
        <v>0</v>
      </c>
      <c r="Z31" s="12">
        <v>-3</v>
      </c>
      <c r="AA31" s="12">
        <v>-3</v>
      </c>
      <c r="AB31" s="12">
        <v>0</v>
      </c>
      <c r="AC31" s="12">
        <v>-3</v>
      </c>
      <c r="AD31" s="12"/>
    </row>
    <row r="32" spans="1:30" ht="41.4">
      <c r="A32" s="14" t="s">
        <v>58</v>
      </c>
      <c r="B32" s="12">
        <v>0</v>
      </c>
      <c r="C32" s="12">
        <v>0</v>
      </c>
      <c r="D32" s="12">
        <v>0</v>
      </c>
      <c r="E32" s="12">
        <v>0</v>
      </c>
      <c r="F32" s="12">
        <v>0</v>
      </c>
      <c r="G32" s="71">
        <v>0</v>
      </c>
      <c r="H32" s="71">
        <v>0</v>
      </c>
      <c r="I32" s="71">
        <v>0</v>
      </c>
      <c r="J32" s="12">
        <v>0</v>
      </c>
      <c r="K32" s="12">
        <v>0</v>
      </c>
      <c r="L32" s="12">
        <v>0</v>
      </c>
      <c r="M32" s="12">
        <v>0</v>
      </c>
      <c r="N32" s="12">
        <v>0</v>
      </c>
      <c r="O32" s="12">
        <v>0</v>
      </c>
      <c r="P32" s="12">
        <v>0</v>
      </c>
      <c r="Q32" s="12">
        <v>0</v>
      </c>
      <c r="R32" s="12">
        <v>0</v>
      </c>
      <c r="S32" s="8">
        <v>0</v>
      </c>
      <c r="T32" s="8">
        <v>0</v>
      </c>
      <c r="U32" s="8">
        <v>0</v>
      </c>
      <c r="V32" s="8">
        <v>0</v>
      </c>
      <c r="W32" s="8">
        <v>0</v>
      </c>
      <c r="X32" s="8">
        <v>0</v>
      </c>
      <c r="Y32" s="12">
        <v>0</v>
      </c>
      <c r="Z32" s="12">
        <v>0</v>
      </c>
      <c r="AA32" s="12">
        <v>0</v>
      </c>
      <c r="AB32" s="12">
        <v>0</v>
      </c>
      <c r="AC32" s="12">
        <v>0</v>
      </c>
      <c r="AD32" s="12"/>
    </row>
    <row r="33" spans="1:30" ht="27.6">
      <c r="A33" s="20" t="s">
        <v>105</v>
      </c>
      <c r="B33" s="12">
        <v>0</v>
      </c>
      <c r="C33" s="12">
        <v>0</v>
      </c>
      <c r="D33" s="12">
        <v>0</v>
      </c>
      <c r="E33" s="12">
        <v>0</v>
      </c>
      <c r="F33" s="12">
        <v>0</v>
      </c>
      <c r="G33" s="71">
        <v>0</v>
      </c>
      <c r="H33" s="71">
        <v>0</v>
      </c>
      <c r="I33" s="71">
        <v>0</v>
      </c>
      <c r="J33" s="12">
        <v>0</v>
      </c>
      <c r="K33" s="12">
        <v>0</v>
      </c>
      <c r="L33" s="12">
        <v>0</v>
      </c>
      <c r="M33" s="12">
        <v>0</v>
      </c>
      <c r="N33" s="12">
        <v>0</v>
      </c>
      <c r="O33" s="12">
        <v>0</v>
      </c>
      <c r="P33" s="12">
        <v>0</v>
      </c>
      <c r="Q33" s="12">
        <v>0</v>
      </c>
      <c r="R33" s="12">
        <v>0</v>
      </c>
      <c r="S33" s="8">
        <v>0</v>
      </c>
      <c r="T33" s="8">
        <v>0</v>
      </c>
      <c r="U33" s="8">
        <v>0</v>
      </c>
      <c r="V33" s="8">
        <v>0</v>
      </c>
      <c r="W33" s="8">
        <v>0</v>
      </c>
      <c r="X33" s="8">
        <v>0</v>
      </c>
      <c r="Y33" s="12">
        <v>0</v>
      </c>
      <c r="Z33" s="12">
        <v>0</v>
      </c>
      <c r="AA33" s="12">
        <v>0</v>
      </c>
      <c r="AB33" s="12">
        <v>0</v>
      </c>
      <c r="AC33" s="12">
        <v>0</v>
      </c>
      <c r="AD33" s="12"/>
    </row>
    <row r="34" spans="1:30" ht="27.6">
      <c r="A34" s="7" t="s">
        <v>60</v>
      </c>
      <c r="B34" s="12">
        <v>1</v>
      </c>
      <c r="C34" s="12">
        <v>1</v>
      </c>
      <c r="D34" s="12">
        <v>1</v>
      </c>
      <c r="E34" s="12">
        <v>1</v>
      </c>
      <c r="F34" s="12">
        <v>1</v>
      </c>
      <c r="G34" s="71">
        <v>1</v>
      </c>
      <c r="H34" s="71">
        <v>1</v>
      </c>
      <c r="I34" s="71">
        <v>1</v>
      </c>
      <c r="J34" s="12">
        <v>1</v>
      </c>
      <c r="K34" s="12">
        <v>1</v>
      </c>
      <c r="L34" s="12">
        <v>1</v>
      </c>
      <c r="M34" s="12">
        <v>1</v>
      </c>
      <c r="N34" s="12">
        <v>1</v>
      </c>
      <c r="O34" s="12">
        <v>1</v>
      </c>
      <c r="P34" s="12">
        <v>1</v>
      </c>
      <c r="Q34" s="12">
        <v>1</v>
      </c>
      <c r="R34" s="12">
        <v>1</v>
      </c>
      <c r="S34" s="8">
        <v>1</v>
      </c>
      <c r="T34" s="8">
        <v>1</v>
      </c>
      <c r="U34" s="8">
        <v>1</v>
      </c>
      <c r="V34" s="8">
        <v>1</v>
      </c>
      <c r="W34" s="8">
        <v>1</v>
      </c>
      <c r="X34" s="8">
        <v>1</v>
      </c>
      <c r="Y34" s="12">
        <v>1</v>
      </c>
      <c r="Z34" s="12">
        <v>1</v>
      </c>
      <c r="AA34" s="12">
        <v>1</v>
      </c>
      <c r="AB34" s="12">
        <v>1</v>
      </c>
      <c r="AC34" s="12">
        <v>1</v>
      </c>
      <c r="AD34" s="12"/>
    </row>
    <row r="35" spans="1:30">
      <c r="A35" s="7" t="s">
        <v>61</v>
      </c>
      <c r="B35" s="8">
        <v>7</v>
      </c>
      <c r="C35" s="8">
        <v>7</v>
      </c>
      <c r="D35" s="8">
        <v>7</v>
      </c>
      <c r="E35" s="8">
        <v>7</v>
      </c>
      <c r="F35" s="8">
        <v>7</v>
      </c>
      <c r="G35" s="68">
        <v>7</v>
      </c>
      <c r="H35" s="68">
        <v>7</v>
      </c>
      <c r="I35" s="68">
        <v>7</v>
      </c>
      <c r="J35" s="8">
        <v>7</v>
      </c>
      <c r="K35" s="8">
        <v>7</v>
      </c>
      <c r="L35" s="8">
        <v>7</v>
      </c>
      <c r="M35" s="8">
        <v>7</v>
      </c>
      <c r="N35" s="8">
        <v>7</v>
      </c>
      <c r="O35" s="8">
        <v>7</v>
      </c>
      <c r="P35" s="8">
        <v>7</v>
      </c>
      <c r="Q35" s="8">
        <v>7</v>
      </c>
      <c r="R35" s="8">
        <v>7</v>
      </c>
      <c r="S35" s="8">
        <v>7</v>
      </c>
      <c r="T35" s="8">
        <v>7</v>
      </c>
      <c r="U35" s="8">
        <v>7</v>
      </c>
      <c r="V35" s="8">
        <v>7</v>
      </c>
      <c r="W35" s="8">
        <v>7</v>
      </c>
      <c r="X35" s="8">
        <v>7</v>
      </c>
      <c r="Y35" s="8">
        <v>7</v>
      </c>
      <c r="Z35" s="8">
        <v>7</v>
      </c>
      <c r="AA35" s="8">
        <v>7</v>
      </c>
      <c r="AB35" s="8">
        <v>7</v>
      </c>
      <c r="AC35" s="8">
        <v>7</v>
      </c>
      <c r="AD35" s="8"/>
    </row>
    <row r="36" spans="1:30">
      <c r="A36" s="7" t="s">
        <v>62</v>
      </c>
      <c r="B36" s="8">
        <v>-174</v>
      </c>
      <c r="C36" s="8">
        <v>-174</v>
      </c>
      <c r="D36" s="8">
        <v>-174</v>
      </c>
      <c r="E36" s="8">
        <v>-174</v>
      </c>
      <c r="F36" s="8">
        <v>-174</v>
      </c>
      <c r="G36" s="68">
        <v>-174</v>
      </c>
      <c r="H36" s="68">
        <v>-174</v>
      </c>
      <c r="I36" s="68">
        <v>-174</v>
      </c>
      <c r="J36" s="8">
        <v>-174</v>
      </c>
      <c r="K36" s="8">
        <v>-174</v>
      </c>
      <c r="L36" s="8">
        <v>-174</v>
      </c>
      <c r="M36" s="8">
        <v>-174</v>
      </c>
      <c r="N36" s="8">
        <v>-174</v>
      </c>
      <c r="O36" s="8">
        <v>-174</v>
      </c>
      <c r="P36" s="8">
        <v>-174</v>
      </c>
      <c r="Q36" s="8">
        <v>-174</v>
      </c>
      <c r="R36" s="8">
        <v>-174</v>
      </c>
      <c r="S36" s="8">
        <v>-174</v>
      </c>
      <c r="T36" s="8">
        <v>-174</v>
      </c>
      <c r="U36" s="8">
        <v>-174</v>
      </c>
      <c r="V36" s="8">
        <v>-174</v>
      </c>
      <c r="W36" s="8">
        <v>-174</v>
      </c>
      <c r="X36" s="8">
        <v>-174</v>
      </c>
      <c r="Y36" s="8">
        <v>-174</v>
      </c>
      <c r="Z36" s="8">
        <v>-174</v>
      </c>
      <c r="AA36" s="8">
        <v>-174</v>
      </c>
      <c r="AB36" s="8">
        <v>-174</v>
      </c>
      <c r="AC36" s="8">
        <v>-174</v>
      </c>
      <c r="AD36" s="8"/>
    </row>
    <row r="37" spans="1:30">
      <c r="A37" s="15" t="s">
        <v>63</v>
      </c>
      <c r="B37" s="16">
        <v>-999</v>
      </c>
      <c r="C37" s="16">
        <v>-999</v>
      </c>
      <c r="D37" s="16">
        <v>-999</v>
      </c>
      <c r="E37" s="16">
        <v>-999</v>
      </c>
      <c r="F37" s="16">
        <v>-999</v>
      </c>
      <c r="G37" s="73">
        <v>-999</v>
      </c>
      <c r="H37" s="73">
        <v>-999</v>
      </c>
      <c r="I37" s="73">
        <v>-999</v>
      </c>
      <c r="J37" s="82">
        <v>-999</v>
      </c>
      <c r="K37" s="82">
        <v>-999</v>
      </c>
      <c r="L37" s="82">
        <v>-999</v>
      </c>
      <c r="M37" s="82">
        <v>-169.3</v>
      </c>
      <c r="N37" s="82">
        <v>-169.3</v>
      </c>
      <c r="O37" s="82">
        <v>-169.3</v>
      </c>
      <c r="P37" s="82">
        <v>-999</v>
      </c>
      <c r="Q37" s="82">
        <v>-999</v>
      </c>
      <c r="R37" s="82">
        <v>-999</v>
      </c>
      <c r="S37" s="82">
        <v>-999</v>
      </c>
      <c r="T37" s="82">
        <v>-999</v>
      </c>
      <c r="U37" s="82">
        <v>-999</v>
      </c>
      <c r="V37" s="82">
        <v>-169.3</v>
      </c>
      <c r="W37" s="82">
        <v>-169.3</v>
      </c>
      <c r="X37" s="82">
        <v>-169.3</v>
      </c>
      <c r="Y37" s="82">
        <v>-999</v>
      </c>
      <c r="Z37" s="82">
        <v>-999</v>
      </c>
      <c r="AA37" s="82">
        <v>-999</v>
      </c>
      <c r="AB37" s="82">
        <v>-169.3</v>
      </c>
      <c r="AC37" s="82">
        <v>-169.3</v>
      </c>
      <c r="AD37" s="82"/>
    </row>
    <row r="38" spans="1:30">
      <c r="A38" s="14" t="s">
        <v>65</v>
      </c>
      <c r="B38" s="12" t="s">
        <v>16</v>
      </c>
      <c r="C38" s="12" t="s">
        <v>16</v>
      </c>
      <c r="D38" s="12" t="s">
        <v>16</v>
      </c>
      <c r="E38" s="12" t="s">
        <v>16</v>
      </c>
      <c r="F38" s="12" t="s">
        <v>16</v>
      </c>
      <c r="G38" s="71" t="s">
        <v>16</v>
      </c>
      <c r="H38" s="71" t="s">
        <v>16</v>
      </c>
      <c r="I38" s="71" t="s">
        <v>16</v>
      </c>
      <c r="J38" s="12" t="s">
        <v>16</v>
      </c>
      <c r="K38" s="12" t="s">
        <v>16</v>
      </c>
      <c r="L38" s="12" t="s">
        <v>16</v>
      </c>
      <c r="M38" s="12" t="s">
        <v>16</v>
      </c>
      <c r="N38" s="12" t="s">
        <v>16</v>
      </c>
      <c r="O38" s="12" t="s">
        <v>16</v>
      </c>
      <c r="P38" s="12" t="s">
        <v>16</v>
      </c>
      <c r="Q38" s="12" t="s">
        <v>16</v>
      </c>
      <c r="R38" s="12" t="s">
        <v>16</v>
      </c>
      <c r="S38" s="8" t="s">
        <v>16</v>
      </c>
      <c r="T38" s="8" t="s">
        <v>16</v>
      </c>
      <c r="U38" s="8" t="s">
        <v>16</v>
      </c>
      <c r="V38" s="8" t="s">
        <v>16</v>
      </c>
      <c r="W38" s="8" t="s">
        <v>16</v>
      </c>
      <c r="X38" s="8" t="s">
        <v>16</v>
      </c>
      <c r="Y38" s="12" t="s">
        <v>16</v>
      </c>
      <c r="Z38" s="12" t="s">
        <v>16</v>
      </c>
      <c r="AA38" s="12" t="s">
        <v>16</v>
      </c>
      <c r="AB38" s="12" t="s">
        <v>16</v>
      </c>
      <c r="AC38" s="12" t="s">
        <v>16</v>
      </c>
      <c r="AD38" s="12"/>
    </row>
    <row r="39" spans="1:30" ht="27.6">
      <c r="A39" s="7" t="s">
        <v>106</v>
      </c>
      <c r="B39" s="12">
        <f t="shared" ref="B39:I39" si="21">10*LOG10(10^((B35+B36)/10)+10^(B37/10))</f>
        <v>-167.00000000000003</v>
      </c>
      <c r="C39" s="12">
        <f t="shared" si="21"/>
        <v>-167.00000000000003</v>
      </c>
      <c r="D39" s="12">
        <f t="shared" si="21"/>
        <v>-167.00000000000003</v>
      </c>
      <c r="E39" s="12">
        <f t="shared" si="21"/>
        <v>-167.00000000000003</v>
      </c>
      <c r="F39" s="12">
        <f t="shared" si="21"/>
        <v>-167.00000000000003</v>
      </c>
      <c r="G39" s="71">
        <f t="shared" si="21"/>
        <v>-167.00000000000003</v>
      </c>
      <c r="H39" s="71">
        <f t="shared" si="21"/>
        <v>-167.00000000000003</v>
      </c>
      <c r="I39" s="71">
        <f t="shared" si="21"/>
        <v>-167.00000000000003</v>
      </c>
      <c r="J39" s="12">
        <f>10*LOG10(10^((J35+J36)/10)+10^(J37/10))</f>
        <v>-167.00000000000003</v>
      </c>
      <c r="K39" s="12">
        <f>10*LOG10(10^((K35+K36)/10)+10^(K37/10))</f>
        <v>-167.00000000000003</v>
      </c>
      <c r="L39" s="12">
        <f>10*LOG10(10^((L35+L36)/10)+10^(L37/10))</f>
        <v>-167.00000000000003</v>
      </c>
      <c r="M39" s="12">
        <f t="shared" ref="M39:O39" si="22">10*LOG10(10^((M35+M36)/10)+10^(M37/10))</f>
        <v>-164.98918835931039</v>
      </c>
      <c r="N39" s="12">
        <f t="shared" si="22"/>
        <v>-164.98918835931039</v>
      </c>
      <c r="O39" s="12">
        <f t="shared" si="22"/>
        <v>-164.98918835931039</v>
      </c>
      <c r="P39" s="12">
        <f t="shared" ref="P39:U39" si="23">10*LOG10(10^((P35+P36)/10)+10^(P37/10))</f>
        <v>-167.00000000000003</v>
      </c>
      <c r="Q39" s="12">
        <f t="shared" si="23"/>
        <v>-167.00000000000003</v>
      </c>
      <c r="R39" s="12">
        <f t="shared" si="23"/>
        <v>-167.00000000000003</v>
      </c>
      <c r="S39" s="8">
        <f t="shared" si="23"/>
        <v>-167.00000000000003</v>
      </c>
      <c r="T39" s="8">
        <f t="shared" si="23"/>
        <v>-167.00000000000003</v>
      </c>
      <c r="U39" s="8">
        <f t="shared" si="23"/>
        <v>-167.00000000000003</v>
      </c>
      <c r="V39" s="8">
        <f t="shared" ref="V39:AA39" si="24">10*LOG10(10^((V35+V36)/10)+10^(V37/10))</f>
        <v>-164.98918835931039</v>
      </c>
      <c r="W39" s="8">
        <f t="shared" si="24"/>
        <v>-164.98918835931039</v>
      </c>
      <c r="X39" s="8">
        <f t="shared" si="24"/>
        <v>-164.98918835931039</v>
      </c>
      <c r="Y39" s="12">
        <f t="shared" si="24"/>
        <v>-167.00000000000003</v>
      </c>
      <c r="Z39" s="12">
        <f t="shared" si="24"/>
        <v>-167.00000000000003</v>
      </c>
      <c r="AA39" s="12">
        <f t="shared" si="24"/>
        <v>-167.00000000000003</v>
      </c>
      <c r="AB39" s="12">
        <f>10*LOG10(10^((AB35+AB36)/10)+10^(AB37/10))</f>
        <v>-164.98918835931039</v>
      </c>
      <c r="AC39" s="12">
        <f>10*LOG10(10^((AC35+AC36)/10)+10^(AC37/10))</f>
        <v>-164.98918835931039</v>
      </c>
      <c r="AD39" s="12"/>
    </row>
    <row r="40" spans="1:30" ht="27.6">
      <c r="A40" s="7" t="s">
        <v>107</v>
      </c>
      <c r="B40" s="9" t="s">
        <v>16</v>
      </c>
      <c r="C40" s="9" t="s">
        <v>16</v>
      </c>
      <c r="D40" s="9" t="s">
        <v>16</v>
      </c>
      <c r="E40" s="9" t="s">
        <v>16</v>
      </c>
      <c r="F40" s="9" t="s">
        <v>16</v>
      </c>
      <c r="G40" s="69" t="s">
        <v>16</v>
      </c>
      <c r="H40" s="69" t="s">
        <v>16</v>
      </c>
      <c r="I40" s="69" t="s">
        <v>16</v>
      </c>
      <c r="J40" s="69" t="s">
        <v>16</v>
      </c>
      <c r="K40" s="69" t="s">
        <v>16</v>
      </c>
      <c r="L40" s="69" t="s">
        <v>16</v>
      </c>
      <c r="M40" s="9" t="s">
        <v>16</v>
      </c>
      <c r="N40" s="9" t="s">
        <v>16</v>
      </c>
      <c r="O40" s="9" t="s">
        <v>16</v>
      </c>
      <c r="P40" s="9" t="s">
        <v>16</v>
      </c>
      <c r="Q40" s="9" t="s">
        <v>16</v>
      </c>
      <c r="R40" s="9" t="s">
        <v>16</v>
      </c>
      <c r="S40" s="9" t="s">
        <v>16</v>
      </c>
      <c r="T40" s="9" t="s">
        <v>16</v>
      </c>
      <c r="U40" s="9" t="s">
        <v>16</v>
      </c>
      <c r="V40" s="9" t="s">
        <v>16</v>
      </c>
      <c r="W40" s="9" t="s">
        <v>16</v>
      </c>
      <c r="X40" s="9" t="s">
        <v>16</v>
      </c>
      <c r="Y40" s="9" t="s">
        <v>16</v>
      </c>
      <c r="Z40" s="9" t="s">
        <v>16</v>
      </c>
      <c r="AA40" s="9" t="s">
        <v>16</v>
      </c>
      <c r="AB40" s="9" t="s">
        <v>16</v>
      </c>
      <c r="AC40" s="9" t="s">
        <v>16</v>
      </c>
      <c r="AD40" s="9"/>
    </row>
    <row r="41" spans="1:30">
      <c r="A41" s="20" t="s">
        <v>68</v>
      </c>
      <c r="B41" s="12">
        <f t="shared" ref="B41:I41" si="25">48*360*1000</f>
        <v>17280000</v>
      </c>
      <c r="C41" s="12">
        <f t="shared" si="25"/>
        <v>17280000</v>
      </c>
      <c r="D41" s="12">
        <f t="shared" si="25"/>
        <v>17280000</v>
      </c>
      <c r="E41" s="12">
        <f t="shared" si="25"/>
        <v>17280000</v>
      </c>
      <c r="F41" s="12">
        <f t="shared" si="25"/>
        <v>17280000</v>
      </c>
      <c r="G41" s="71">
        <f t="shared" si="25"/>
        <v>17280000</v>
      </c>
      <c r="H41" s="71">
        <f t="shared" si="25"/>
        <v>17280000</v>
      </c>
      <c r="I41" s="71">
        <f t="shared" si="25"/>
        <v>17280000</v>
      </c>
      <c r="J41" s="12">
        <f>48*360*1000</f>
        <v>17280000</v>
      </c>
      <c r="K41" s="12">
        <f>48*360*1000</f>
        <v>17280000</v>
      </c>
      <c r="L41" s="12">
        <f>48*360*1000</f>
        <v>17280000</v>
      </c>
      <c r="M41" s="12">
        <f t="shared" ref="M41:O41" si="26">48*360*1000</f>
        <v>17280000</v>
      </c>
      <c r="N41" s="12">
        <f t="shared" si="26"/>
        <v>17280000</v>
      </c>
      <c r="O41" s="12">
        <f t="shared" si="26"/>
        <v>17280000</v>
      </c>
      <c r="P41" s="12">
        <f t="shared" ref="P41:U41" si="27">48*360*1000</f>
        <v>17280000</v>
      </c>
      <c r="Q41" s="12">
        <f t="shared" si="27"/>
        <v>17280000</v>
      </c>
      <c r="R41" s="12">
        <f t="shared" si="27"/>
        <v>17280000</v>
      </c>
      <c r="S41" s="8">
        <f t="shared" si="27"/>
        <v>17280000</v>
      </c>
      <c r="T41" s="8">
        <f t="shared" si="27"/>
        <v>17280000</v>
      </c>
      <c r="U41" s="8">
        <f t="shared" si="27"/>
        <v>17280000</v>
      </c>
      <c r="V41" s="8">
        <f t="shared" ref="V41:AA41" si="28">48*360*1000</f>
        <v>17280000</v>
      </c>
      <c r="W41" s="8">
        <f t="shared" si="28"/>
        <v>17280000</v>
      </c>
      <c r="X41" s="8">
        <f t="shared" si="28"/>
        <v>17280000</v>
      </c>
      <c r="Y41" s="12">
        <f t="shared" si="28"/>
        <v>17280000</v>
      </c>
      <c r="Z41" s="12">
        <f t="shared" si="28"/>
        <v>17280000</v>
      </c>
      <c r="AA41" s="12">
        <f t="shared" si="28"/>
        <v>17280000</v>
      </c>
      <c r="AB41" s="12">
        <f>48*360*1000</f>
        <v>17280000</v>
      </c>
      <c r="AC41" s="12">
        <f>48*360*1000</f>
        <v>17280000</v>
      </c>
      <c r="AD41" s="12"/>
    </row>
    <row r="42" spans="1:30">
      <c r="A42" s="20" t="s">
        <v>70</v>
      </c>
      <c r="B42" s="12" t="s">
        <v>16</v>
      </c>
      <c r="C42" s="12" t="s">
        <v>16</v>
      </c>
      <c r="D42" s="12" t="s">
        <v>16</v>
      </c>
      <c r="E42" s="12" t="s">
        <v>16</v>
      </c>
      <c r="F42" s="12" t="s">
        <v>16</v>
      </c>
      <c r="G42" s="71" t="s">
        <v>16</v>
      </c>
      <c r="H42" s="71" t="s">
        <v>16</v>
      </c>
      <c r="I42" s="71" t="s">
        <v>16</v>
      </c>
      <c r="J42" s="12" t="s">
        <v>16</v>
      </c>
      <c r="K42" s="12" t="s">
        <v>16</v>
      </c>
      <c r="L42" s="12" t="s">
        <v>16</v>
      </c>
      <c r="M42" s="12" t="s">
        <v>16</v>
      </c>
      <c r="N42" s="12" t="s">
        <v>16</v>
      </c>
      <c r="O42" s="12" t="s">
        <v>16</v>
      </c>
      <c r="P42" s="12" t="s">
        <v>16</v>
      </c>
      <c r="Q42" s="12" t="s">
        <v>16</v>
      </c>
      <c r="R42" s="12" t="s">
        <v>16</v>
      </c>
      <c r="S42" s="8" t="s">
        <v>16</v>
      </c>
      <c r="T42" s="8" t="s">
        <v>16</v>
      </c>
      <c r="U42" s="8" t="s">
        <v>16</v>
      </c>
      <c r="V42" s="8" t="s">
        <v>16</v>
      </c>
      <c r="W42" s="8" t="s">
        <v>16</v>
      </c>
      <c r="X42" s="8" t="s">
        <v>16</v>
      </c>
      <c r="Y42" s="12" t="s">
        <v>16</v>
      </c>
      <c r="Z42" s="12" t="s">
        <v>16</v>
      </c>
      <c r="AA42" s="12" t="s">
        <v>16</v>
      </c>
      <c r="AB42" s="12" t="s">
        <v>16</v>
      </c>
      <c r="AC42" s="12" t="s">
        <v>16</v>
      </c>
      <c r="AD42" s="12"/>
    </row>
    <row r="43" spans="1:30">
      <c r="A43" s="7" t="s">
        <v>71</v>
      </c>
      <c r="B43" s="12">
        <f t="shared" ref="B43:I43" si="29">B39+10*LOG10(B41)</f>
        <v>-94.624562618571289</v>
      </c>
      <c r="C43" s="12">
        <f t="shared" si="29"/>
        <v>-94.624562618571289</v>
      </c>
      <c r="D43" s="12">
        <f t="shared" si="29"/>
        <v>-94.624562618571289</v>
      </c>
      <c r="E43" s="12">
        <f t="shared" si="29"/>
        <v>-94.624562618571289</v>
      </c>
      <c r="F43" s="12">
        <f t="shared" si="29"/>
        <v>-94.624562618571289</v>
      </c>
      <c r="G43" s="71">
        <f t="shared" si="29"/>
        <v>-94.624562618571289</v>
      </c>
      <c r="H43" s="71">
        <f t="shared" si="29"/>
        <v>-94.624562618571289</v>
      </c>
      <c r="I43" s="71">
        <f t="shared" si="29"/>
        <v>-94.624562618571289</v>
      </c>
      <c r="J43" s="12">
        <f>J39+10*LOG10(J41)</f>
        <v>-94.624562618571289</v>
      </c>
      <c r="K43" s="12">
        <f>K39+10*LOG10(K41)</f>
        <v>-94.624562618571289</v>
      </c>
      <c r="L43" s="12">
        <f>L39+10*LOG10(L41)</f>
        <v>-94.624562618571289</v>
      </c>
      <c r="M43" s="12">
        <f t="shared" ref="M43:O43" si="30">M39+10*LOG10(M41)</f>
        <v>-92.613750977881651</v>
      </c>
      <c r="N43" s="12">
        <f t="shared" si="30"/>
        <v>-92.613750977881651</v>
      </c>
      <c r="O43" s="12">
        <f t="shared" si="30"/>
        <v>-92.613750977881651</v>
      </c>
      <c r="P43" s="12">
        <f t="shared" ref="P43:U43" si="31">P39+10*LOG10(P41)</f>
        <v>-94.624562618571289</v>
      </c>
      <c r="Q43" s="12">
        <f t="shared" si="31"/>
        <v>-94.624562618571289</v>
      </c>
      <c r="R43" s="12">
        <f t="shared" si="31"/>
        <v>-94.624562618571289</v>
      </c>
      <c r="S43" s="8">
        <f t="shared" si="31"/>
        <v>-94.624562618571289</v>
      </c>
      <c r="T43" s="8">
        <f t="shared" si="31"/>
        <v>-94.624562618571289</v>
      </c>
      <c r="U43" s="8">
        <f t="shared" si="31"/>
        <v>-94.624562618571289</v>
      </c>
      <c r="V43" s="8">
        <f t="shared" ref="V43:AA43" si="32">V39+10*LOG10(V41)</f>
        <v>-92.613750977881651</v>
      </c>
      <c r="W43" s="8">
        <f t="shared" si="32"/>
        <v>-92.613750977881651</v>
      </c>
      <c r="X43" s="8">
        <f t="shared" si="32"/>
        <v>-92.613750977881651</v>
      </c>
      <c r="Y43" s="12">
        <f t="shared" si="32"/>
        <v>-94.624562618571289</v>
      </c>
      <c r="Z43" s="12">
        <f t="shared" si="32"/>
        <v>-94.624562618571289</v>
      </c>
      <c r="AA43" s="12">
        <f t="shared" si="32"/>
        <v>-94.624562618571289</v>
      </c>
      <c r="AB43" s="12">
        <f>AB39+10*LOG10(AB41)</f>
        <v>-92.613750977881651</v>
      </c>
      <c r="AC43" s="12">
        <f>AC39+10*LOG10(AC41)</f>
        <v>-92.613750977881651</v>
      </c>
      <c r="AD43" s="12"/>
    </row>
    <row r="44" spans="1:30">
      <c r="A44" s="7" t="s">
        <v>72</v>
      </c>
      <c r="B44" s="9" t="s">
        <v>16</v>
      </c>
      <c r="C44" s="9" t="s">
        <v>16</v>
      </c>
      <c r="D44" s="9" t="s">
        <v>16</v>
      </c>
      <c r="E44" s="9" t="s">
        <v>16</v>
      </c>
      <c r="F44" s="9" t="s">
        <v>16</v>
      </c>
      <c r="G44" s="69" t="s">
        <v>16</v>
      </c>
      <c r="H44" s="69" t="s">
        <v>16</v>
      </c>
      <c r="I44" s="69" t="s">
        <v>16</v>
      </c>
      <c r="J44" s="69" t="s">
        <v>16</v>
      </c>
      <c r="K44" s="69" t="s">
        <v>16</v>
      </c>
      <c r="L44" s="69" t="s">
        <v>16</v>
      </c>
      <c r="M44" s="9" t="s">
        <v>16</v>
      </c>
      <c r="N44" s="9" t="s">
        <v>16</v>
      </c>
      <c r="O44" s="9" t="s">
        <v>16</v>
      </c>
      <c r="P44" s="9" t="s">
        <v>16</v>
      </c>
      <c r="Q44" s="9" t="s">
        <v>16</v>
      </c>
      <c r="R44" s="9" t="s">
        <v>16</v>
      </c>
      <c r="S44" s="9" t="s">
        <v>16</v>
      </c>
      <c r="T44" s="9" t="s">
        <v>16</v>
      </c>
      <c r="U44" s="9" t="s">
        <v>16</v>
      </c>
      <c r="V44" s="9" t="s">
        <v>16</v>
      </c>
      <c r="W44" s="9" t="s">
        <v>16</v>
      </c>
      <c r="X44" s="9" t="s">
        <v>16</v>
      </c>
      <c r="Y44" s="9" t="s">
        <v>16</v>
      </c>
      <c r="Z44" s="9" t="s">
        <v>16</v>
      </c>
      <c r="AA44" s="9" t="s">
        <v>16</v>
      </c>
      <c r="AB44" s="9" t="s">
        <v>16</v>
      </c>
      <c r="AC44" s="9" t="s">
        <v>16</v>
      </c>
      <c r="AD44" s="9"/>
    </row>
    <row r="45" spans="1:30">
      <c r="A45" s="17" t="s">
        <v>73</v>
      </c>
      <c r="B45" s="18">
        <v>-11.1</v>
      </c>
      <c r="C45" s="18">
        <v>-8.3000000000000007</v>
      </c>
      <c r="D45" s="18">
        <v>-4.8</v>
      </c>
      <c r="E45" s="18">
        <v>-11.55</v>
      </c>
      <c r="F45" s="18">
        <v>-5.39</v>
      </c>
      <c r="G45" s="75">
        <v>-12.69</v>
      </c>
      <c r="H45" s="75">
        <v>-9.3800000000000008</v>
      </c>
      <c r="I45" s="75">
        <v>-5.42</v>
      </c>
      <c r="J45" s="16">
        <v>-9.89</v>
      </c>
      <c r="K45" s="16">
        <v>-7.4</v>
      </c>
      <c r="L45" s="16">
        <v>-3.7</v>
      </c>
      <c r="M45" s="16">
        <v>-8.4600000000000009</v>
      </c>
      <c r="N45" s="16">
        <v>-5.78</v>
      </c>
      <c r="O45" s="16">
        <v>-2.56</v>
      </c>
      <c r="P45" s="82">
        <v>-11.5</v>
      </c>
      <c r="Q45" s="82">
        <v>-9</v>
      </c>
      <c r="R45" s="82">
        <v>-5.85</v>
      </c>
      <c r="S45" s="16">
        <v>-8</v>
      </c>
      <c r="T45" s="16">
        <v>-5.2</v>
      </c>
      <c r="U45" s="16">
        <v>-2.6</v>
      </c>
      <c r="V45" s="16">
        <v>-8.5</v>
      </c>
      <c r="W45" s="16">
        <v>-5.7</v>
      </c>
      <c r="X45" s="16">
        <v>-1.7</v>
      </c>
      <c r="Y45" s="16">
        <v>-10.87</v>
      </c>
      <c r="Z45" s="16">
        <v>-8.06</v>
      </c>
      <c r="AA45" s="16">
        <v>-4.63</v>
      </c>
      <c r="AB45" s="16">
        <v>-12</v>
      </c>
      <c r="AC45" s="16">
        <v>-9.4499999999999993</v>
      </c>
      <c r="AD45" s="16"/>
    </row>
    <row r="46" spans="1:30">
      <c r="A46" s="20" t="s">
        <v>75</v>
      </c>
      <c r="B46" s="12" t="s">
        <v>16</v>
      </c>
      <c r="C46" s="12" t="s">
        <v>16</v>
      </c>
      <c r="D46" s="12" t="s">
        <v>16</v>
      </c>
      <c r="E46" s="12" t="s">
        <v>16</v>
      </c>
      <c r="F46" s="12" t="s">
        <v>16</v>
      </c>
      <c r="G46" s="71" t="s">
        <v>16</v>
      </c>
      <c r="H46" s="71" t="s">
        <v>16</v>
      </c>
      <c r="I46" s="71" t="s">
        <v>16</v>
      </c>
      <c r="J46" s="12" t="s">
        <v>16</v>
      </c>
      <c r="K46" s="12" t="s">
        <v>16</v>
      </c>
      <c r="L46" s="12" t="s">
        <v>16</v>
      </c>
      <c r="M46" s="12" t="s">
        <v>16</v>
      </c>
      <c r="N46" s="12" t="s">
        <v>16</v>
      </c>
      <c r="O46" s="12" t="s">
        <v>16</v>
      </c>
      <c r="P46" s="12" t="s">
        <v>16</v>
      </c>
      <c r="Q46" s="12" t="s">
        <v>16</v>
      </c>
      <c r="R46" s="12" t="s">
        <v>16</v>
      </c>
      <c r="S46" s="8" t="s">
        <v>16</v>
      </c>
      <c r="T46" s="8" t="s">
        <v>16</v>
      </c>
      <c r="U46" s="8" t="s">
        <v>16</v>
      </c>
      <c r="V46" s="8" t="s">
        <v>16</v>
      </c>
      <c r="W46" s="8" t="s">
        <v>16</v>
      </c>
      <c r="X46" s="8" t="s">
        <v>16</v>
      </c>
      <c r="Y46" s="12" t="s">
        <v>16</v>
      </c>
      <c r="Z46" s="12" t="s">
        <v>16</v>
      </c>
      <c r="AA46" s="12" t="s">
        <v>16</v>
      </c>
      <c r="AB46" s="12" t="s">
        <v>16</v>
      </c>
      <c r="AC46" s="12" t="s">
        <v>16</v>
      </c>
      <c r="AD46" s="12"/>
    </row>
    <row r="47" spans="1:30">
      <c r="A47" s="7" t="s">
        <v>76</v>
      </c>
      <c r="B47" s="12">
        <v>2</v>
      </c>
      <c r="C47" s="12">
        <v>2</v>
      </c>
      <c r="D47" s="12">
        <v>2</v>
      </c>
      <c r="E47" s="12">
        <v>2</v>
      </c>
      <c r="F47" s="12">
        <v>2</v>
      </c>
      <c r="G47" s="71">
        <v>2</v>
      </c>
      <c r="H47" s="71">
        <v>2</v>
      </c>
      <c r="I47" s="71">
        <v>2</v>
      </c>
      <c r="J47" s="12">
        <v>2</v>
      </c>
      <c r="K47" s="12">
        <v>2</v>
      </c>
      <c r="L47" s="12">
        <v>2</v>
      </c>
      <c r="M47" s="12">
        <v>2</v>
      </c>
      <c r="N47" s="12">
        <v>2</v>
      </c>
      <c r="O47" s="12">
        <v>2</v>
      </c>
      <c r="P47" s="12">
        <v>2</v>
      </c>
      <c r="Q47" s="12">
        <v>2</v>
      </c>
      <c r="R47" s="12">
        <v>2</v>
      </c>
      <c r="S47" s="8">
        <v>2</v>
      </c>
      <c r="T47" s="8">
        <v>2</v>
      </c>
      <c r="U47" s="8">
        <v>2</v>
      </c>
      <c r="V47" s="8">
        <v>2</v>
      </c>
      <c r="W47" s="8">
        <v>2</v>
      </c>
      <c r="X47" s="8">
        <v>2</v>
      </c>
      <c r="Y47" s="12">
        <v>2</v>
      </c>
      <c r="Z47" s="12">
        <v>2</v>
      </c>
      <c r="AA47" s="12">
        <v>2</v>
      </c>
      <c r="AB47" s="12">
        <v>2</v>
      </c>
      <c r="AC47" s="12">
        <v>2</v>
      </c>
      <c r="AD47" s="12"/>
    </row>
    <row r="48" spans="1:30" ht="27.6">
      <c r="A48" s="7" t="s">
        <v>77</v>
      </c>
      <c r="B48" s="8">
        <v>0</v>
      </c>
      <c r="C48" s="8">
        <v>0</v>
      </c>
      <c r="D48" s="8">
        <v>0</v>
      </c>
      <c r="E48" s="8">
        <v>0</v>
      </c>
      <c r="F48" s="8">
        <v>0</v>
      </c>
      <c r="G48" s="68">
        <v>0</v>
      </c>
      <c r="H48" s="68">
        <v>0</v>
      </c>
      <c r="I48" s="68">
        <v>0</v>
      </c>
      <c r="J48" s="8">
        <v>0</v>
      </c>
      <c r="K48" s="8">
        <v>0</v>
      </c>
      <c r="L48" s="8">
        <v>0</v>
      </c>
      <c r="M48" s="8">
        <v>0</v>
      </c>
      <c r="N48" s="8">
        <v>0</v>
      </c>
      <c r="O48" s="8">
        <v>0</v>
      </c>
      <c r="P48" s="8">
        <v>0</v>
      </c>
      <c r="Q48" s="8">
        <v>0</v>
      </c>
      <c r="R48" s="8">
        <v>0</v>
      </c>
      <c r="S48" s="8">
        <v>0</v>
      </c>
      <c r="T48" s="8">
        <v>0</v>
      </c>
      <c r="U48" s="8">
        <v>0</v>
      </c>
      <c r="V48" s="8">
        <v>0</v>
      </c>
      <c r="W48" s="8">
        <v>0</v>
      </c>
      <c r="X48" s="8">
        <v>0</v>
      </c>
      <c r="Y48" s="8">
        <v>0</v>
      </c>
      <c r="Z48" s="8">
        <v>0</v>
      </c>
      <c r="AA48" s="8">
        <v>0</v>
      </c>
      <c r="AB48" s="8">
        <v>0</v>
      </c>
      <c r="AC48" s="8">
        <v>0</v>
      </c>
      <c r="AD48" s="8"/>
    </row>
    <row r="49" spans="1:30" ht="33.75" customHeight="1">
      <c r="A49" s="7" t="s">
        <v>79</v>
      </c>
      <c r="B49" s="9" t="s">
        <v>16</v>
      </c>
      <c r="C49" s="9" t="s">
        <v>16</v>
      </c>
      <c r="D49" s="9" t="s">
        <v>16</v>
      </c>
      <c r="E49" s="9" t="s">
        <v>16</v>
      </c>
      <c r="F49" s="9" t="s">
        <v>16</v>
      </c>
      <c r="G49" s="69" t="s">
        <v>16</v>
      </c>
      <c r="H49" s="69" t="s">
        <v>16</v>
      </c>
      <c r="I49" s="69" t="s">
        <v>16</v>
      </c>
      <c r="J49" s="69" t="s">
        <v>16</v>
      </c>
      <c r="K49" s="69" t="s">
        <v>16</v>
      </c>
      <c r="L49" s="69" t="s">
        <v>16</v>
      </c>
      <c r="M49" s="9" t="s">
        <v>16</v>
      </c>
      <c r="N49" s="9" t="s">
        <v>16</v>
      </c>
      <c r="O49" s="9" t="s">
        <v>16</v>
      </c>
      <c r="P49" s="9" t="s">
        <v>16</v>
      </c>
      <c r="Q49" s="9" t="s">
        <v>16</v>
      </c>
      <c r="R49" s="9" t="s">
        <v>16</v>
      </c>
      <c r="S49" s="9" t="s">
        <v>16</v>
      </c>
      <c r="T49" s="9" t="s">
        <v>16</v>
      </c>
      <c r="U49" s="9" t="s">
        <v>16</v>
      </c>
      <c r="V49" s="9" t="s">
        <v>16</v>
      </c>
      <c r="W49" s="9" t="s">
        <v>16</v>
      </c>
      <c r="X49" s="9" t="s">
        <v>16</v>
      </c>
      <c r="Y49" s="9" t="s">
        <v>16</v>
      </c>
      <c r="Z49" s="9" t="s">
        <v>16</v>
      </c>
      <c r="AA49" s="9" t="s">
        <v>16</v>
      </c>
      <c r="AB49" s="9" t="s">
        <v>16</v>
      </c>
      <c r="AC49" s="9" t="s">
        <v>16</v>
      </c>
      <c r="AD49" s="9"/>
    </row>
    <row r="50" spans="1:30" ht="27.6">
      <c r="A50" s="7" t="s">
        <v>80</v>
      </c>
      <c r="B50" s="12">
        <f t="shared" ref="B50:I50" si="33">B43+B45+B47-B48</f>
        <v>-103.72456261857128</v>
      </c>
      <c r="C50" s="12">
        <f t="shared" si="33"/>
        <v>-100.92456261857129</v>
      </c>
      <c r="D50" s="12">
        <f t="shared" si="33"/>
        <v>-97.424562618571287</v>
      </c>
      <c r="E50" s="12">
        <f t="shared" si="33"/>
        <v>-104.17456261857129</v>
      </c>
      <c r="F50" s="12">
        <f t="shared" si="33"/>
        <v>-98.01456261857129</v>
      </c>
      <c r="G50" s="71">
        <f t="shared" si="33"/>
        <v>-105.31456261857129</v>
      </c>
      <c r="H50" s="71">
        <f t="shared" si="33"/>
        <v>-102.00456261857128</v>
      </c>
      <c r="I50" s="71">
        <f t="shared" si="33"/>
        <v>-98.044562618571291</v>
      </c>
      <c r="J50" s="12">
        <f>J43+J45+J47-J48</f>
        <v>-102.51456261857129</v>
      </c>
      <c r="K50" s="12">
        <f>K43+K45+K47-K48</f>
        <v>-100.0245626185713</v>
      </c>
      <c r="L50" s="12">
        <f>L43+L45+L47-L48</f>
        <v>-96.324562618571292</v>
      </c>
      <c r="M50" s="12">
        <f t="shared" ref="M50:O50" si="34">M43+M45+M47-M48</f>
        <v>-99.073750977881645</v>
      </c>
      <c r="N50" s="12">
        <f t="shared" si="34"/>
        <v>-96.393750977881652</v>
      </c>
      <c r="O50" s="12">
        <f t="shared" si="34"/>
        <v>-93.173750977881653</v>
      </c>
      <c r="P50" s="12">
        <f t="shared" ref="P50:U50" si="35">P43+P45+P47-P48</f>
        <v>-104.12456261857129</v>
      </c>
      <c r="Q50" s="12">
        <f t="shared" si="35"/>
        <v>-101.62456261857129</v>
      </c>
      <c r="R50" s="12">
        <f t="shared" si="35"/>
        <v>-98.474562618571284</v>
      </c>
      <c r="S50" s="8">
        <f t="shared" si="35"/>
        <v>-100.62456261857129</v>
      </c>
      <c r="T50" s="8">
        <f t="shared" si="35"/>
        <v>-97.824562618571292</v>
      </c>
      <c r="U50" s="8">
        <f t="shared" si="35"/>
        <v>-95.224562618571284</v>
      </c>
      <c r="V50" s="8">
        <f t="shared" ref="V50:AA50" si="36">V43+V45+V47-V48</f>
        <v>-99.113750977881651</v>
      </c>
      <c r="W50" s="8">
        <f t="shared" si="36"/>
        <v>-96.313750977881654</v>
      </c>
      <c r="X50" s="8">
        <f t="shared" si="36"/>
        <v>-92.313750977881654</v>
      </c>
      <c r="Y50" s="12">
        <f t="shared" si="36"/>
        <v>-103.49456261857129</v>
      </c>
      <c r="Z50" s="12">
        <f t="shared" si="36"/>
        <v>-100.68456261857129</v>
      </c>
      <c r="AA50" s="12">
        <f t="shared" si="36"/>
        <v>-97.254562618571285</v>
      </c>
      <c r="AB50" s="12">
        <f>AB43+AB45+AB47-AB48</f>
        <v>-102.61375097788165</v>
      </c>
      <c r="AC50" s="12">
        <f>AC43+AC45+AC47-AC48</f>
        <v>-100.06375097788165</v>
      </c>
      <c r="AD50" s="12"/>
    </row>
    <row r="51" spans="1:30" ht="27.6">
      <c r="A51" s="7" t="s">
        <v>82</v>
      </c>
      <c r="B51" s="9" t="s">
        <v>16</v>
      </c>
      <c r="C51" s="9" t="s">
        <v>16</v>
      </c>
      <c r="D51" s="9" t="s">
        <v>16</v>
      </c>
      <c r="E51" s="9" t="s">
        <v>16</v>
      </c>
      <c r="F51" s="9" t="s">
        <v>16</v>
      </c>
      <c r="G51" s="69" t="s">
        <v>16</v>
      </c>
      <c r="H51" s="69" t="s">
        <v>16</v>
      </c>
      <c r="I51" s="69" t="s">
        <v>16</v>
      </c>
      <c r="J51" s="69" t="s">
        <v>16</v>
      </c>
      <c r="K51" s="69" t="s">
        <v>16</v>
      </c>
      <c r="L51" s="69" t="s">
        <v>16</v>
      </c>
      <c r="M51" s="9" t="s">
        <v>16</v>
      </c>
      <c r="N51" s="9" t="s">
        <v>16</v>
      </c>
      <c r="O51" s="9" t="s">
        <v>16</v>
      </c>
      <c r="P51" s="9" t="s">
        <v>16</v>
      </c>
      <c r="Q51" s="9" t="s">
        <v>16</v>
      </c>
      <c r="R51" s="9" t="s">
        <v>16</v>
      </c>
      <c r="S51" s="9" t="s">
        <v>16</v>
      </c>
      <c r="T51" s="9" t="s">
        <v>16</v>
      </c>
      <c r="U51" s="9" t="s">
        <v>16</v>
      </c>
      <c r="V51" s="9" t="s">
        <v>16</v>
      </c>
      <c r="W51" s="9" t="s">
        <v>16</v>
      </c>
      <c r="X51" s="9" t="s">
        <v>16</v>
      </c>
      <c r="Y51" s="9" t="s">
        <v>16</v>
      </c>
      <c r="Z51" s="9" t="s">
        <v>16</v>
      </c>
      <c r="AA51" s="9" t="s">
        <v>16</v>
      </c>
      <c r="AB51" s="9" t="s">
        <v>16</v>
      </c>
      <c r="AC51" s="9" t="s">
        <v>16</v>
      </c>
      <c r="AD51" s="9"/>
    </row>
    <row r="52" spans="1:30" ht="27.6">
      <c r="A52" s="21" t="s">
        <v>83</v>
      </c>
      <c r="B52" s="22">
        <f t="shared" ref="B52:G52" si="37">B25+B30+B33-B34-B50</f>
        <v>165.87121254719665</v>
      </c>
      <c r="C52" s="22">
        <f t="shared" si="37"/>
        <v>160.07121254719667</v>
      </c>
      <c r="D52" s="22">
        <f t="shared" si="37"/>
        <v>156.57121254719667</v>
      </c>
      <c r="E52" s="22">
        <f t="shared" si="37"/>
        <v>156.98121254719666</v>
      </c>
      <c r="F52" s="22">
        <f t="shared" si="37"/>
        <v>147.82121254719667</v>
      </c>
      <c r="G52" s="76">
        <f t="shared" si="37"/>
        <v>167.46121254719668</v>
      </c>
      <c r="H52" s="76">
        <f t="shared" ref="H52:I52" si="38">H25+H30+H33-H34-H50</f>
        <v>161.15121254719668</v>
      </c>
      <c r="I52" s="76">
        <f t="shared" si="38"/>
        <v>157.19121254719667</v>
      </c>
      <c r="J52" s="22">
        <f>J25+J30+J33-J34-J50</f>
        <v>164.66121254719667</v>
      </c>
      <c r="K52" s="22">
        <f t="shared" ref="K52:O52" si="39">K25+K30+K33-K34-K50</f>
        <v>159.17121254719666</v>
      </c>
      <c r="L52" s="22">
        <f t="shared" si="39"/>
        <v>155.47121254719667</v>
      </c>
      <c r="M52" s="22">
        <f t="shared" si="39"/>
        <v>157.62190068970608</v>
      </c>
      <c r="N52" s="22">
        <f t="shared" si="39"/>
        <v>151.94190068970607</v>
      </c>
      <c r="O52" s="22">
        <f t="shared" si="39"/>
        <v>148.7219006897061</v>
      </c>
      <c r="P52" s="22">
        <f>P25+P30+P33-P34-P50</f>
        <v>166.27121254719668</v>
      </c>
      <c r="Q52" s="22">
        <f t="shared" ref="Q52:R52" si="40">Q25+Q30+Q33-Q34-Q50</f>
        <v>160.77121254719668</v>
      </c>
      <c r="R52" s="22">
        <f t="shared" si="40"/>
        <v>157.62121254719665</v>
      </c>
      <c r="S52" s="22">
        <f>S25+S30+S33-S34-S50</f>
        <v>164.77121254719668</v>
      </c>
      <c r="T52" s="22">
        <f t="shared" ref="T52:U52" si="41">T25+T30+T33-T34-T50</f>
        <v>158.97121254719667</v>
      </c>
      <c r="U52" s="22">
        <f t="shared" si="41"/>
        <v>156.37121254719665</v>
      </c>
      <c r="V52" s="22">
        <f>V25+V30+V33-V34-V50</f>
        <v>168.31040090650703</v>
      </c>
      <c r="W52" s="22">
        <f t="shared" ref="W52:X52" si="42">W25+W30+W33-W34-W50</f>
        <v>162.51040090650702</v>
      </c>
      <c r="X52" s="22">
        <f t="shared" si="42"/>
        <v>158.51040090650702</v>
      </c>
      <c r="Y52" s="22">
        <f>Y25+Y30+Y33-Y34-Y50</f>
        <v>165.64121254719669</v>
      </c>
      <c r="Z52" s="22">
        <f t="shared" ref="Z52:AA52" si="43">Z25+Z30+Z33-Z34-Z50</f>
        <v>159.83121254719669</v>
      </c>
      <c r="AA52" s="22">
        <f t="shared" si="43"/>
        <v>156.40121254719668</v>
      </c>
      <c r="AB52" s="22">
        <f>AB25+AB30+AB33-AB34-AB50</f>
        <v>162.76040090650702</v>
      </c>
      <c r="AC52" s="22">
        <f t="shared" ref="AC52" si="44">AC25+AC30+AC33-AC34-AC50</f>
        <v>157.21040090650703</v>
      </c>
      <c r="AD52" s="22"/>
    </row>
    <row r="53" spans="1:30" ht="27.6">
      <c r="A53" s="23" t="s">
        <v>85</v>
      </c>
      <c r="B53" s="24" t="s">
        <v>16</v>
      </c>
      <c r="C53" s="24" t="s">
        <v>16</v>
      </c>
      <c r="D53" s="24" t="s">
        <v>16</v>
      </c>
      <c r="E53" s="24" t="s">
        <v>16</v>
      </c>
      <c r="F53" s="24" t="s">
        <v>16</v>
      </c>
      <c r="G53" s="77" t="s">
        <v>16</v>
      </c>
      <c r="H53" s="77" t="s">
        <v>16</v>
      </c>
      <c r="I53" s="77" t="s">
        <v>16</v>
      </c>
      <c r="J53" s="24" t="s">
        <v>16</v>
      </c>
      <c r="K53" s="24" t="s">
        <v>16</v>
      </c>
      <c r="L53" s="24" t="s">
        <v>16</v>
      </c>
      <c r="M53" s="24" t="s">
        <v>16</v>
      </c>
      <c r="N53" s="24" t="s">
        <v>16</v>
      </c>
      <c r="O53" s="24" t="s">
        <v>16</v>
      </c>
      <c r="P53" s="24" t="s">
        <v>16</v>
      </c>
      <c r="Q53" s="24" t="s">
        <v>16</v>
      </c>
      <c r="R53" s="24" t="s">
        <v>16</v>
      </c>
      <c r="S53" s="85" t="s">
        <v>16</v>
      </c>
      <c r="T53" s="85" t="s">
        <v>16</v>
      </c>
      <c r="U53" s="85" t="s">
        <v>16</v>
      </c>
      <c r="V53" s="85" t="s">
        <v>16</v>
      </c>
      <c r="W53" s="85" t="s">
        <v>16</v>
      </c>
      <c r="X53" s="85" t="s">
        <v>16</v>
      </c>
      <c r="Y53" s="24" t="s">
        <v>16</v>
      </c>
      <c r="Z53" s="24" t="s">
        <v>16</v>
      </c>
      <c r="AA53" s="24" t="s">
        <v>16</v>
      </c>
      <c r="AB53" s="24" t="s">
        <v>16</v>
      </c>
      <c r="AC53" s="24" t="s">
        <v>16</v>
      </c>
      <c r="AD53" s="24"/>
    </row>
    <row r="54" spans="1:30">
      <c r="A54" s="4" t="s">
        <v>86</v>
      </c>
      <c r="B54" s="13"/>
      <c r="C54" s="13"/>
      <c r="D54" s="13"/>
      <c r="E54" s="13"/>
      <c r="F54" s="13"/>
      <c r="G54" s="72"/>
      <c r="H54" s="72"/>
      <c r="I54" s="72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</row>
    <row r="55" spans="1:30" ht="16.5" customHeight="1">
      <c r="A55" s="15" t="s">
        <v>87</v>
      </c>
      <c r="B55" s="16">
        <v>7</v>
      </c>
      <c r="C55" s="16">
        <v>7</v>
      </c>
      <c r="D55" s="16">
        <v>7</v>
      </c>
      <c r="E55" s="16">
        <v>7</v>
      </c>
      <c r="F55" s="16">
        <v>7</v>
      </c>
      <c r="G55" s="73">
        <v>7</v>
      </c>
      <c r="H55" s="73">
        <v>7</v>
      </c>
      <c r="I55" s="73">
        <v>7</v>
      </c>
      <c r="J55" s="82">
        <v>7</v>
      </c>
      <c r="K55" s="82">
        <v>7</v>
      </c>
      <c r="L55" s="82">
        <v>7</v>
      </c>
      <c r="M55" s="82">
        <v>7</v>
      </c>
      <c r="N55" s="82">
        <v>7</v>
      </c>
      <c r="O55" s="82">
        <v>7</v>
      </c>
      <c r="P55" s="82">
        <v>7</v>
      </c>
      <c r="Q55" s="82">
        <v>7</v>
      </c>
      <c r="R55" s="82">
        <v>7</v>
      </c>
      <c r="S55" s="82">
        <v>7</v>
      </c>
      <c r="T55" s="82">
        <v>7</v>
      </c>
      <c r="U55" s="82">
        <v>7</v>
      </c>
      <c r="V55" s="82">
        <v>7</v>
      </c>
      <c r="W55" s="82">
        <v>7</v>
      </c>
      <c r="X55" s="82">
        <v>7</v>
      </c>
      <c r="Y55" s="82">
        <v>7</v>
      </c>
      <c r="Z55" s="82">
        <v>7</v>
      </c>
      <c r="AA55" s="82">
        <v>7</v>
      </c>
      <c r="AB55" s="82">
        <v>7</v>
      </c>
      <c r="AC55" s="82">
        <v>7</v>
      </c>
      <c r="AD55" s="82"/>
    </row>
    <row r="56" spans="1:30" ht="27.6">
      <c r="A56" s="15" t="s">
        <v>89</v>
      </c>
      <c r="B56" s="16">
        <v>7.56</v>
      </c>
      <c r="C56" s="16">
        <v>7.56</v>
      </c>
      <c r="D56" s="16">
        <v>7.56</v>
      </c>
      <c r="E56" s="16">
        <v>7.56</v>
      </c>
      <c r="F56" s="16">
        <v>7.56</v>
      </c>
      <c r="G56" s="73">
        <v>7.56</v>
      </c>
      <c r="H56" s="73">
        <v>7.56</v>
      </c>
      <c r="I56" s="73">
        <v>7.56</v>
      </c>
      <c r="J56" s="82">
        <v>7.56</v>
      </c>
      <c r="K56" s="82">
        <v>7.56</v>
      </c>
      <c r="L56" s="82">
        <v>7.56</v>
      </c>
      <c r="M56" s="82">
        <v>7.56</v>
      </c>
      <c r="N56" s="82">
        <v>7.56</v>
      </c>
      <c r="O56" s="82">
        <v>7.56</v>
      </c>
      <c r="P56" s="82">
        <v>7.56</v>
      </c>
      <c r="Q56" s="82">
        <v>7.56</v>
      </c>
      <c r="R56" s="82">
        <v>7.56</v>
      </c>
      <c r="S56" s="82">
        <v>7.56</v>
      </c>
      <c r="T56" s="82">
        <v>7.56</v>
      </c>
      <c r="U56" s="82">
        <v>7.56</v>
      </c>
      <c r="V56" s="82">
        <v>7.58</v>
      </c>
      <c r="W56" s="82">
        <v>7.58</v>
      </c>
      <c r="X56" s="82">
        <v>7.58</v>
      </c>
      <c r="Y56" s="82">
        <v>7.56</v>
      </c>
      <c r="Z56" s="82">
        <v>7.56</v>
      </c>
      <c r="AA56" s="82">
        <v>7.56</v>
      </c>
      <c r="AB56" s="82">
        <v>7.56</v>
      </c>
      <c r="AC56" s="82">
        <v>7.56</v>
      </c>
      <c r="AD56" s="82"/>
    </row>
    <row r="57" spans="1:30" ht="27.6">
      <c r="A57" s="14" t="s">
        <v>90</v>
      </c>
      <c r="B57" s="25" t="s">
        <v>16</v>
      </c>
      <c r="C57" s="25" t="s">
        <v>16</v>
      </c>
      <c r="D57" s="25" t="s">
        <v>16</v>
      </c>
      <c r="E57" s="25" t="s">
        <v>16</v>
      </c>
      <c r="F57" s="25" t="s">
        <v>16</v>
      </c>
      <c r="G57" s="78" t="s">
        <v>16</v>
      </c>
      <c r="H57" s="78" t="s">
        <v>16</v>
      </c>
      <c r="I57" s="78" t="s">
        <v>16</v>
      </c>
      <c r="J57" s="78" t="s">
        <v>16</v>
      </c>
      <c r="K57" s="78" t="s">
        <v>16</v>
      </c>
      <c r="L57" s="78" t="s">
        <v>16</v>
      </c>
      <c r="M57" s="25" t="s">
        <v>16</v>
      </c>
      <c r="N57" s="25" t="s">
        <v>16</v>
      </c>
      <c r="O57" s="25" t="s">
        <v>16</v>
      </c>
      <c r="P57" s="25" t="s">
        <v>16</v>
      </c>
      <c r="Q57" s="25" t="s">
        <v>16</v>
      </c>
      <c r="R57" s="25" t="s">
        <v>16</v>
      </c>
      <c r="S57" s="9" t="s">
        <v>16</v>
      </c>
      <c r="T57" s="9" t="s">
        <v>16</v>
      </c>
      <c r="U57" s="9" t="s">
        <v>16</v>
      </c>
      <c r="V57" s="9" t="s">
        <v>16</v>
      </c>
      <c r="W57" s="9" t="s">
        <v>16</v>
      </c>
      <c r="X57" s="9" t="s">
        <v>16</v>
      </c>
      <c r="Y57" s="25" t="s">
        <v>16</v>
      </c>
      <c r="Z57" s="25" t="s">
        <v>16</v>
      </c>
      <c r="AA57" s="25" t="s">
        <v>16</v>
      </c>
      <c r="AB57" s="25" t="s">
        <v>16</v>
      </c>
      <c r="AC57" s="25" t="s">
        <v>16</v>
      </c>
      <c r="AD57" s="25"/>
    </row>
    <row r="58" spans="1:30">
      <c r="A58" s="15" t="s">
        <v>91</v>
      </c>
      <c r="B58" s="16">
        <v>0</v>
      </c>
      <c r="C58" s="16">
        <v>0</v>
      </c>
      <c r="D58" s="16">
        <v>0</v>
      </c>
      <c r="E58" s="16">
        <v>0</v>
      </c>
      <c r="F58" s="16">
        <v>0</v>
      </c>
      <c r="G58" s="73">
        <v>0</v>
      </c>
      <c r="H58" s="73">
        <v>0</v>
      </c>
      <c r="I58" s="73">
        <v>0</v>
      </c>
      <c r="J58" s="82">
        <v>0</v>
      </c>
      <c r="K58" s="82">
        <v>0</v>
      </c>
      <c r="L58" s="82">
        <v>0</v>
      </c>
      <c r="M58" s="82">
        <v>0</v>
      </c>
      <c r="N58" s="82">
        <v>0</v>
      </c>
      <c r="O58" s="82">
        <v>0</v>
      </c>
      <c r="P58" s="82">
        <v>0</v>
      </c>
      <c r="Q58" s="82">
        <v>0</v>
      </c>
      <c r="R58" s="82">
        <v>0</v>
      </c>
      <c r="S58" s="82">
        <v>0</v>
      </c>
      <c r="T58" s="82">
        <v>0</v>
      </c>
      <c r="U58" s="82">
        <v>0</v>
      </c>
      <c r="V58" s="82">
        <v>0</v>
      </c>
      <c r="W58" s="82">
        <v>0</v>
      </c>
      <c r="X58" s="82">
        <v>0</v>
      </c>
      <c r="Y58" s="82">
        <v>0</v>
      </c>
      <c r="Z58" s="82">
        <v>0</v>
      </c>
      <c r="AA58" s="82">
        <v>0</v>
      </c>
      <c r="AB58" s="82">
        <v>0</v>
      </c>
      <c r="AC58" s="82">
        <v>0</v>
      </c>
      <c r="AD58" s="82"/>
    </row>
    <row r="59" spans="1:30">
      <c r="A59" s="15" t="s">
        <v>92</v>
      </c>
      <c r="B59" s="16">
        <v>26.25</v>
      </c>
      <c r="C59" s="16">
        <v>26.25</v>
      </c>
      <c r="D59" s="16">
        <v>26.25</v>
      </c>
      <c r="E59" s="16">
        <v>26.25</v>
      </c>
      <c r="F59" s="16">
        <v>26.25</v>
      </c>
      <c r="G59" s="73">
        <v>26.25</v>
      </c>
      <c r="H59" s="73">
        <v>26.25</v>
      </c>
      <c r="I59" s="73">
        <v>26.25</v>
      </c>
      <c r="J59" s="82">
        <v>26.25</v>
      </c>
      <c r="K59" s="82">
        <v>26.25</v>
      </c>
      <c r="L59" s="82">
        <v>26.25</v>
      </c>
      <c r="M59" s="82">
        <v>26.25</v>
      </c>
      <c r="N59" s="82">
        <v>26.25</v>
      </c>
      <c r="O59" s="82">
        <v>26.25</v>
      </c>
      <c r="P59" s="82">
        <v>26.25</v>
      </c>
      <c r="Q59" s="82">
        <v>26.25</v>
      </c>
      <c r="R59" s="82">
        <v>26.25</v>
      </c>
      <c r="S59" s="82">
        <v>26.25</v>
      </c>
      <c r="T59" s="82">
        <v>26.25</v>
      </c>
      <c r="U59" s="82">
        <v>26.25</v>
      </c>
      <c r="V59" s="82">
        <v>26.25</v>
      </c>
      <c r="W59" s="82">
        <v>26.25</v>
      </c>
      <c r="X59" s="82">
        <v>26.25</v>
      </c>
      <c r="Y59" s="82">
        <v>26.25</v>
      </c>
      <c r="Z59" s="82">
        <v>26.25</v>
      </c>
      <c r="AA59" s="82">
        <v>26.25</v>
      </c>
      <c r="AB59" s="82">
        <v>26.25</v>
      </c>
      <c r="AC59" s="82">
        <v>26.25</v>
      </c>
      <c r="AD59" s="82"/>
    </row>
    <row r="60" spans="1:30">
      <c r="A60" s="15" t="s">
        <v>93</v>
      </c>
      <c r="B60" s="16">
        <v>0</v>
      </c>
      <c r="C60" s="16">
        <v>0</v>
      </c>
      <c r="D60" s="16">
        <v>0</v>
      </c>
      <c r="E60" s="16">
        <v>0</v>
      </c>
      <c r="F60" s="16">
        <v>0</v>
      </c>
      <c r="G60" s="73">
        <v>0</v>
      </c>
      <c r="H60" s="73">
        <v>0</v>
      </c>
      <c r="I60" s="73">
        <v>0</v>
      </c>
      <c r="J60" s="82">
        <v>0</v>
      </c>
      <c r="K60" s="82">
        <v>0</v>
      </c>
      <c r="L60" s="82">
        <v>0</v>
      </c>
      <c r="M60" s="82">
        <v>0</v>
      </c>
      <c r="N60" s="82">
        <v>0</v>
      </c>
      <c r="O60" s="82">
        <v>0</v>
      </c>
      <c r="P60" s="82">
        <v>0</v>
      </c>
      <c r="Q60" s="82">
        <v>0</v>
      </c>
      <c r="R60" s="82">
        <v>0</v>
      </c>
      <c r="S60" s="82">
        <v>0</v>
      </c>
      <c r="T60" s="82">
        <v>0</v>
      </c>
      <c r="U60" s="82">
        <v>0</v>
      </c>
      <c r="V60" s="82">
        <v>0</v>
      </c>
      <c r="W60" s="82">
        <v>0</v>
      </c>
      <c r="X60" s="82">
        <v>0</v>
      </c>
      <c r="Y60" s="82">
        <v>0</v>
      </c>
      <c r="Z60" s="82">
        <v>0</v>
      </c>
      <c r="AA60" s="82">
        <v>0</v>
      </c>
      <c r="AB60" s="82">
        <v>0</v>
      </c>
      <c r="AC60" s="82">
        <v>0</v>
      </c>
      <c r="AD60" s="82"/>
    </row>
    <row r="61" spans="1:30" ht="27.6">
      <c r="A61" s="21" t="s">
        <v>108</v>
      </c>
      <c r="B61" s="22">
        <f t="shared" ref="B61:G61" si="45">B52-B56+B58-B59+B60</f>
        <v>132.06121254719665</v>
      </c>
      <c r="C61" s="22">
        <f t="shared" si="45"/>
        <v>126.26121254719666</v>
      </c>
      <c r="D61" s="22">
        <f t="shared" si="45"/>
        <v>122.76121254719666</v>
      </c>
      <c r="E61" s="22">
        <f t="shared" si="45"/>
        <v>123.17121254719666</v>
      </c>
      <c r="F61" s="22">
        <f t="shared" si="45"/>
        <v>114.01121254719666</v>
      </c>
      <c r="G61" s="76">
        <f t="shared" si="45"/>
        <v>133.65121254719668</v>
      </c>
      <c r="H61" s="76">
        <f t="shared" ref="H61:I61" si="46">H52-H56+H58-H59+H60</f>
        <v>127.34121254719668</v>
      </c>
      <c r="I61" s="76">
        <f t="shared" si="46"/>
        <v>123.38121254719667</v>
      </c>
      <c r="J61" s="22">
        <f>J52-J56+J58-J59+J60</f>
        <v>130.85121254719667</v>
      </c>
      <c r="K61" s="22">
        <f t="shared" ref="K61:O61" si="47">K52-K56+K58-K59+K60</f>
        <v>125.36121254719666</v>
      </c>
      <c r="L61" s="22">
        <f t="shared" si="47"/>
        <v>121.66121254719667</v>
      </c>
      <c r="M61" s="22">
        <f t="shared" si="47"/>
        <v>123.81190068970608</v>
      </c>
      <c r="N61" s="22">
        <f t="shared" si="47"/>
        <v>118.13190068970607</v>
      </c>
      <c r="O61" s="22">
        <f t="shared" si="47"/>
        <v>114.9119006897061</v>
      </c>
      <c r="P61" s="22">
        <f>P52-P56+P58-P59+P60</f>
        <v>132.46121254719668</v>
      </c>
      <c r="Q61" s="22">
        <f t="shared" ref="Q61:R61" si="48">Q52-Q56+Q58-Q59+Q60</f>
        <v>126.96121254719668</v>
      </c>
      <c r="R61" s="22">
        <f t="shared" si="48"/>
        <v>123.81121254719665</v>
      </c>
      <c r="S61" s="22">
        <f>S52-S56+S58-S59+S60</f>
        <v>130.96121254719668</v>
      </c>
      <c r="T61" s="22">
        <f t="shared" ref="T61:U61" si="49">T52-T56+T58-T59+T60</f>
        <v>125.16121254719667</v>
      </c>
      <c r="U61" s="22">
        <f t="shared" si="49"/>
        <v>122.56121254719665</v>
      </c>
      <c r="V61" s="22">
        <f>V52-V56+V58-V59+V60</f>
        <v>134.48040090650701</v>
      </c>
      <c r="W61" s="22">
        <f t="shared" ref="W61:X61" si="50">W52-W56+W58-W59+W60</f>
        <v>128.680400906507</v>
      </c>
      <c r="X61" s="22">
        <f t="shared" si="50"/>
        <v>124.680400906507</v>
      </c>
      <c r="Y61" s="22">
        <f>Y52-Y56+Y58-Y59+Y60</f>
        <v>131.83121254719669</v>
      </c>
      <c r="Z61" s="22">
        <f t="shared" ref="Z61:AA61" si="51">Z52-Z56+Z58-Z59+Z60</f>
        <v>126.02121254719668</v>
      </c>
      <c r="AA61" s="22">
        <f t="shared" si="51"/>
        <v>122.59121254719668</v>
      </c>
      <c r="AB61" s="22">
        <f>AB52-AB56+AB58-AB59+AB60</f>
        <v>128.95040090650701</v>
      </c>
      <c r="AC61" s="22">
        <f t="shared" ref="AC61" si="52">AC52-AC56+AC58-AC59+AC60</f>
        <v>123.40040090650703</v>
      </c>
      <c r="AD61" s="22"/>
    </row>
    <row r="62" spans="1:30" ht="27.6">
      <c r="A62" s="23" t="s">
        <v>109</v>
      </c>
      <c r="B62" s="24" t="s">
        <v>16</v>
      </c>
      <c r="C62" s="24" t="s">
        <v>16</v>
      </c>
      <c r="D62" s="24" t="s">
        <v>16</v>
      </c>
      <c r="E62" s="24" t="s">
        <v>16</v>
      </c>
      <c r="F62" s="24" t="s">
        <v>16</v>
      </c>
      <c r="G62" s="77" t="s">
        <v>16</v>
      </c>
      <c r="H62" s="77" t="s">
        <v>16</v>
      </c>
      <c r="I62" s="77" t="s">
        <v>16</v>
      </c>
      <c r="J62" s="24" t="s">
        <v>16</v>
      </c>
      <c r="K62" s="24" t="s">
        <v>16</v>
      </c>
      <c r="L62" s="24" t="s">
        <v>16</v>
      </c>
      <c r="M62" s="24" t="s">
        <v>16</v>
      </c>
      <c r="N62" s="24" t="s">
        <v>16</v>
      </c>
      <c r="O62" s="24" t="s">
        <v>16</v>
      </c>
      <c r="P62" s="24" t="s">
        <v>16</v>
      </c>
      <c r="Q62" s="24" t="s">
        <v>16</v>
      </c>
      <c r="R62" s="24" t="s">
        <v>16</v>
      </c>
      <c r="S62" s="85" t="s">
        <v>16</v>
      </c>
      <c r="T62" s="85" t="s">
        <v>16</v>
      </c>
      <c r="U62" s="85" t="s">
        <v>16</v>
      </c>
      <c r="V62" s="85" t="s">
        <v>16</v>
      </c>
      <c r="W62" s="85" t="s">
        <v>16</v>
      </c>
      <c r="X62" s="85" t="s">
        <v>16</v>
      </c>
      <c r="Y62" s="24" t="s">
        <v>16</v>
      </c>
      <c r="Z62" s="24" t="s">
        <v>16</v>
      </c>
      <c r="AA62" s="24" t="s">
        <v>16</v>
      </c>
      <c r="AB62" s="24" t="s">
        <v>16</v>
      </c>
      <c r="AC62" s="24" t="s">
        <v>16</v>
      </c>
      <c r="AD62" s="24"/>
    </row>
    <row r="63" spans="1:30">
      <c r="C63" s="2"/>
      <c r="D63" s="2"/>
      <c r="F63" s="2"/>
      <c r="H63" s="79"/>
      <c r="I63" s="79"/>
      <c r="K63" s="79"/>
      <c r="L63" s="79"/>
      <c r="M63" s="2"/>
      <c r="N63" s="2"/>
      <c r="O63" s="2"/>
      <c r="P63" s="2"/>
      <c r="Q63" s="2"/>
      <c r="R63" s="2"/>
      <c r="S63" s="2"/>
      <c r="T63" s="2"/>
      <c r="U63" s="2"/>
      <c r="W63" s="2"/>
      <c r="X63" s="2"/>
      <c r="Z63" s="2"/>
      <c r="AA63" s="2"/>
      <c r="AB63" s="2"/>
      <c r="AC63" s="2"/>
      <c r="AD63" s="2"/>
    </row>
    <row r="64" spans="1:30">
      <c r="A64" s="21" t="s">
        <v>97</v>
      </c>
      <c r="B64" s="22">
        <f t="shared" ref="B64:I64" si="53">B17+B22-B50+B21+B33</f>
        <v>157.10000000000002</v>
      </c>
      <c r="C64" s="22">
        <f t="shared" si="53"/>
        <v>154.30000000000004</v>
      </c>
      <c r="D64" s="22">
        <f t="shared" si="53"/>
        <v>150.80000000000004</v>
      </c>
      <c r="E64" s="22">
        <f t="shared" si="53"/>
        <v>151.16000000000005</v>
      </c>
      <c r="F64" s="22">
        <f t="shared" si="53"/>
        <v>145.00000000000006</v>
      </c>
      <c r="G64" s="76">
        <f t="shared" si="53"/>
        <v>158.69000000000003</v>
      </c>
      <c r="H64" s="76">
        <f t="shared" si="53"/>
        <v>155.38000000000002</v>
      </c>
      <c r="I64" s="76">
        <f t="shared" si="53"/>
        <v>151.42000000000004</v>
      </c>
      <c r="J64" s="22">
        <f>J17+J22-J50+J21+J33</f>
        <v>155.89000000000004</v>
      </c>
      <c r="K64" s="22">
        <f>K17+K22-K50+K21+K33</f>
        <v>153.40000000000003</v>
      </c>
      <c r="L64" s="22">
        <f>L17+L22-L50+L21+L33</f>
        <v>149.70000000000005</v>
      </c>
      <c r="M64" s="22">
        <f t="shared" ref="M64:O64" si="54">M17+M22-M50+M21+M33</f>
        <v>151.50068814250946</v>
      </c>
      <c r="N64" s="22">
        <f t="shared" si="54"/>
        <v>148.82068814250945</v>
      </c>
      <c r="O64" s="22">
        <f t="shared" si="54"/>
        <v>145.60068814250945</v>
      </c>
      <c r="P64" s="22">
        <f t="shared" ref="P64:U64" si="55">P17+P22-P50+P21+P33</f>
        <v>157.50000000000003</v>
      </c>
      <c r="Q64" s="22">
        <f t="shared" si="55"/>
        <v>155.00000000000003</v>
      </c>
      <c r="R64" s="22">
        <f t="shared" si="55"/>
        <v>151.85000000000002</v>
      </c>
      <c r="S64" s="22">
        <f t="shared" si="55"/>
        <v>156.00000000000003</v>
      </c>
      <c r="T64" s="22">
        <f t="shared" si="55"/>
        <v>153.20000000000005</v>
      </c>
      <c r="U64" s="22">
        <f t="shared" si="55"/>
        <v>150.60000000000002</v>
      </c>
      <c r="V64" s="22">
        <f t="shared" ref="V64:AA64" si="56">V17+V22-V50+V21+V33</f>
        <v>159.5391883593104</v>
      </c>
      <c r="W64" s="22">
        <f t="shared" si="56"/>
        <v>156.73918835931042</v>
      </c>
      <c r="X64" s="22">
        <f t="shared" si="56"/>
        <v>152.73918835931042</v>
      </c>
      <c r="Y64" s="22">
        <f t="shared" si="56"/>
        <v>156.87000000000003</v>
      </c>
      <c r="Z64" s="22">
        <f t="shared" si="56"/>
        <v>154.06000000000003</v>
      </c>
      <c r="AA64" s="22">
        <f t="shared" si="56"/>
        <v>150.63000000000002</v>
      </c>
      <c r="AB64" s="22">
        <f>AB17+AB22-AB50+AB21+AB33</f>
        <v>153.98918835931039</v>
      </c>
      <c r="AC64" s="22">
        <f>AC17+AC22-AC50+AC21+AC33</f>
        <v>151.43918835931041</v>
      </c>
      <c r="AD64" s="22"/>
    </row>
    <row r="65" spans="1:30">
      <c r="A65" s="23" t="s">
        <v>98</v>
      </c>
      <c r="B65" s="24" t="s">
        <v>16</v>
      </c>
      <c r="C65" s="24" t="s">
        <v>16</v>
      </c>
      <c r="D65" s="24" t="s">
        <v>16</v>
      </c>
      <c r="E65" s="24" t="s">
        <v>16</v>
      </c>
      <c r="F65" s="24" t="s">
        <v>16</v>
      </c>
      <c r="G65" s="77" t="s">
        <v>16</v>
      </c>
      <c r="H65" s="77" t="s">
        <v>16</v>
      </c>
      <c r="I65" s="77" t="s">
        <v>16</v>
      </c>
      <c r="J65" s="24" t="s">
        <v>16</v>
      </c>
      <c r="K65" s="24" t="s">
        <v>16</v>
      </c>
      <c r="L65" s="24" t="s">
        <v>16</v>
      </c>
      <c r="M65" s="24" t="s">
        <v>16</v>
      </c>
      <c r="N65" s="24" t="s">
        <v>16</v>
      </c>
      <c r="O65" s="24" t="s">
        <v>16</v>
      </c>
      <c r="P65" s="24" t="s">
        <v>16</v>
      </c>
      <c r="Q65" s="24" t="s">
        <v>16</v>
      </c>
      <c r="R65" s="24" t="s">
        <v>16</v>
      </c>
      <c r="S65" s="85" t="s">
        <v>16</v>
      </c>
      <c r="T65" s="85" t="s">
        <v>16</v>
      </c>
      <c r="U65" s="85" t="s">
        <v>16</v>
      </c>
      <c r="V65" s="85" t="s">
        <v>16</v>
      </c>
      <c r="W65" s="85" t="s">
        <v>16</v>
      </c>
      <c r="X65" s="85" t="s">
        <v>16</v>
      </c>
      <c r="Y65" s="24" t="s">
        <v>16</v>
      </c>
      <c r="Z65" s="24" t="s">
        <v>16</v>
      </c>
      <c r="AA65" s="24" t="s">
        <v>16</v>
      </c>
      <c r="AB65" s="24" t="s">
        <v>16</v>
      </c>
      <c r="AC65" s="24" t="s">
        <v>16</v>
      </c>
      <c r="AD65" s="24"/>
    </row>
  </sheetData>
  <mergeCells count="10">
    <mergeCell ref="AB1:AD1"/>
    <mergeCell ref="Y1:AA1"/>
    <mergeCell ref="V1:X1"/>
    <mergeCell ref="S1:U1"/>
    <mergeCell ref="P1:R1"/>
    <mergeCell ref="B1:D1"/>
    <mergeCell ref="E1:F1"/>
    <mergeCell ref="G1:I1"/>
    <mergeCell ref="J1:L1"/>
    <mergeCell ref="M1:O1"/>
  </mergeCells>
  <phoneticPr fontId="14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C4C8F31E74DF74E8FCFF284B4431CE2" ma:contentTypeVersion="13" ma:contentTypeDescription="Create a new document." ma:contentTypeScope="" ma:versionID="9c7fb9590c1722d2b0aefe2c48f73b4a">
  <xsd:schema xmlns:xsd="http://www.w3.org/2001/XMLSchema" xmlns:xs="http://www.w3.org/2001/XMLSchema" xmlns:p="http://schemas.microsoft.com/office/2006/metadata/properties" xmlns:ns3="f0c1c198-6772-4070-9fed-c99b54821fd3" xmlns:ns4="caa248ac-567e-4f8a-83ad-95641c120e6c" targetNamespace="http://schemas.microsoft.com/office/2006/metadata/properties" ma:root="true" ma:fieldsID="2684cc00179abeabf695ff082178bcfd" ns3:_="" ns4:_="">
    <xsd:import namespace="f0c1c198-6772-4070-9fed-c99b54821fd3"/>
    <xsd:import namespace="caa248ac-567e-4f8a-83ad-95641c120e6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c1c198-6772-4070-9fed-c99b54821fd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a248ac-567e-4f8a-83ad-95641c120e6c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BF6537E-1188-49EC-BB51-9E3C33102FA9}">
  <ds:schemaRefs/>
</ds:datastoreItem>
</file>

<file path=customXml/itemProps2.xml><?xml version="1.0" encoding="utf-8"?>
<ds:datastoreItem xmlns:ds="http://schemas.openxmlformats.org/officeDocument/2006/customXml" ds:itemID="{BA182760-64C2-4104-83CF-0534E743D2A6}">
  <ds:schemaRefs/>
</ds:datastoreItem>
</file>

<file path=customXml/itemProps3.xml><?xml version="1.0" encoding="utf-8"?>
<ds:datastoreItem xmlns:ds="http://schemas.openxmlformats.org/officeDocument/2006/customXml" ds:itemID="{3DB4C97F-E777-4938-90FA-2500A9B43DA3}">
  <ds:schemaRefs>
    <ds:schemaRef ds:uri="http://purl.org/dc/dcmitype/"/>
    <ds:schemaRef ds:uri="f0c1c198-6772-4070-9fed-c99b54821fd3"/>
    <ds:schemaRef ds:uri="http://schemas.microsoft.com/office/infopath/2007/PartnerControls"/>
    <ds:schemaRef ds:uri="http://purl.org/dc/elements/1.1/"/>
    <ds:schemaRef ds:uri="http://schemas.microsoft.com/office/2006/metadata/properties"/>
    <ds:schemaRef ds:uri="caa248ac-567e-4f8a-83ad-95641c120e6c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Link budget (Ref UE)</vt:lpstr>
      <vt:lpstr>Link budget (RedCap)</vt:lpstr>
      <vt:lpstr>PDCCH USS</vt:lpstr>
      <vt:lpstr>PDSCH</vt:lpstr>
      <vt:lpstr>PUCCH 2bits</vt:lpstr>
      <vt:lpstr>PUCCH 11bits</vt:lpstr>
      <vt:lpstr>PUCCH 22bits</vt:lpstr>
      <vt:lpstr>PUSCH</vt:lpstr>
      <vt:lpstr>PDCCH CSS</vt:lpstr>
      <vt:lpstr>Msg2</vt:lpstr>
      <vt:lpstr>Msg4</vt:lpstr>
      <vt:lpstr>Msg3</vt:lpstr>
      <vt:lpstr>PBCH</vt:lpstr>
      <vt:lpstr>PRACH B4</vt:lpstr>
    </vt:vector>
  </TitlesOfParts>
  <Company>Huawei Technologies Co., Ltd.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 Bergman</dc:creator>
  <cp:lastModifiedBy>CMCC</cp:lastModifiedBy>
  <cp:lastPrinted>2006-01-19T03:50:00Z</cp:lastPrinted>
  <dcterms:created xsi:type="dcterms:W3CDTF">2003-11-11T03:59:00Z</dcterms:created>
  <dcterms:modified xsi:type="dcterms:W3CDTF">2020-10-21T01:18:40Z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s_pID_725343">
    <vt:lpwstr>(4)xPIfDBNaCWEZOWKcMvMSURa7P5aZGT3vW89ptnwqENwFKhOYoj/4c5iQfJiQsmIVUBY5A9tV_x000d__x000d__x000d__x000d_
SpQXKoG3kDrHxbtwjjI2bTOdUwIkYr/W5/+ylhwSIPBkBSDq6AQyWQGUv+jLThg3nrFatU8D_x000d__x000d__x000d__x000d_
RxtLhhYzX+BOVOjRyKSUGFoqvbhe2mN9kaXYBU4xRuexYD0ZYCcYqGJrDgubNmnPhNmEYf4a_x000d__x000d__x000d__x000d_
+x3adntaFX6SA9Biln0bE</vt:lpwstr>
  </property>
  <property fmtid="{D5CDD505-2E9C-101B-9397-08002B2CF9AE}" pid="3" name="_ms_pID_7253431">
    <vt:lpwstr>D8O3VmwI+Z+PlISGjFExb4WrgeTq4XPkfm0hCre81xp56PEebhl_x000d__x000d__x000d__x000d_
XYYXFD11XlLvvike5JRQtmqtTp4NshrAT8MsoZP7ICMzMUYFkHT930bCAaaAhcJX/MpzdKQQ_x000d__x000d__x000d__x000d_
4Hyq5K+q74HwhApKetItk1FOE2x06JQRrdmUyTTBnHF0jbdXNYG1uTWPm9eJFNsKgN98Nr25_x000d__x000d__x000d__x000d_
s3UqtHQxxlK3pQexaSvmzHwV41HRA6xXiARy3iGtqp</vt:lpwstr>
  </property>
  <property fmtid="{D5CDD505-2E9C-101B-9397-08002B2CF9AE}" pid="4" name="_ms_pID_7253432">
    <vt:lpwstr>oNeTSWQYm0V5/MXRxHPt5ydn4yE2/u_x000d__x000d__x000d__x000d_
OQM/XRq8IseLeSeO9Eh/26gAvz5+qhierc1T8lvMZuPaU36C/9G9PuxqRsVgLFiPPxNFudRA_x000d__x000d__x000d__x000d_
AGuFqScwKMQtVeOuWcxq2qiNRCNBrGLp0A0L1Uba+TxrBvw/TowZdC4rQ07UpqVflcfepn32_x000d__x000d__x000d__x000d_
QtuRfZiZW20W7j/yyk5RsN1Kd44oVQTQuz4kuVKSNALeLaLc5hVkRqeL3TvVNn/</vt:lpwstr>
  </property>
  <property fmtid="{D5CDD505-2E9C-101B-9397-08002B2CF9AE}" pid="5" name="_ms_pID_7253433">
    <vt:lpwstr>OZ31sW5W4_x000d__x000d__x000d__x000d_
1++nvbQyLnNmMOnfXeqLBhOdakc=</vt:lpwstr>
  </property>
  <property fmtid="{D5CDD505-2E9C-101B-9397-08002B2CF9AE}" pid="6" name="_2015_ms_pID_725343">
    <vt:lpwstr>(3)M8vsE/wJ24qcKxQmo4AzIPfLoXax7K3JMZBJ8ztDPko/SVrMoveBhxzhMkIXgv8TzbTnHX7R_x000d__x000d__x000d__x000d_
z5aQ0CwKF9pl+LmHw/YNhPfTyXjuVLJgjAz3wvaAr7+DujX50h98bUYuBlyXtBlgX/HGeQYI_x000d__x000d__x000d__x000d_
LthUr2snWv5l74UzO9dj8zvuhfK2PQHnBwMqiArh5kcZI3XLb+ZJRiqB7hWMLCbm7OuDkXSO_x000d__x000d__x000d__x000d_
XObNt5BeqqsbHxf7aM</vt:lpwstr>
  </property>
  <property fmtid="{D5CDD505-2E9C-101B-9397-08002B2CF9AE}" pid="7" name="_2015_ms_pID_7253431">
    <vt:lpwstr>BJ+RDjnBOdRKWgz95jYIfuQWEbcwvdXb714OTvNPjSrl4S0AxKSduL_x000d__x000d__x000d__x000d_
LBC3eMKFNJhO2CP3Pskm9RDopncAz0xee+9u5f11mzIMe4BEa25xtJLQ7O8eJ1NFJaZL5gyN_x000d__x000d__x000d__x000d_
tH/417mUxNmwWhNVQsZR3Vl05VnxupcggsvnW0JjLpjvwNLxP5PUGPpIY7g2gbIQtteHh19m_x000d__x000d__x000d__x000d_
yhqHk7Tq5yIcsRDNlqzfCwYt0eYNFkzUBPkg</vt:lpwstr>
  </property>
  <property fmtid="{D5CDD505-2E9C-101B-9397-08002B2CF9AE}" pid="8" name="_2015_ms_pID_7253432">
    <vt:lpwstr>sseNkd7X2F3PERaRaYKLK2A=</vt:lpwstr>
  </property>
  <property fmtid="{D5CDD505-2E9C-101B-9397-08002B2CF9AE}" pid="9" name="_readonly">
    <vt:lpwstr/>
  </property>
  <property fmtid="{D5CDD505-2E9C-101B-9397-08002B2CF9AE}" pid="10" name="_change">
    <vt:lpwstr/>
  </property>
  <property fmtid="{D5CDD505-2E9C-101B-9397-08002B2CF9AE}" pid="11" name="_full-control">
    <vt:lpwstr/>
  </property>
  <property fmtid="{D5CDD505-2E9C-101B-9397-08002B2CF9AE}" pid="12" name="sflag">
    <vt:lpwstr>1558400932</vt:lpwstr>
  </property>
  <property fmtid="{D5CDD505-2E9C-101B-9397-08002B2CF9AE}" pid="13" name="ContentTypeId">
    <vt:lpwstr>0x0101003C4C8F31E74DF74E8FCFF284B4431CE2</vt:lpwstr>
  </property>
  <property fmtid="{D5CDD505-2E9C-101B-9397-08002B2CF9AE}" pid="14" name="_dlc_DocIdItemGuid">
    <vt:lpwstr>e6172cfd-13df-49ec-a207-d156e8766a72</vt:lpwstr>
  </property>
  <property fmtid="{D5CDD505-2E9C-101B-9397-08002B2CF9AE}" pid="15" name="EriCOLLCategory">
    <vt:lpwstr/>
  </property>
  <property fmtid="{D5CDD505-2E9C-101B-9397-08002B2CF9AE}" pid="16" name="TaxKeyword">
    <vt:lpwstr/>
  </property>
  <property fmtid="{D5CDD505-2E9C-101B-9397-08002B2CF9AE}" pid="17" name="EriCOLLCountry">
    <vt:lpwstr/>
  </property>
  <property fmtid="{D5CDD505-2E9C-101B-9397-08002B2CF9AE}" pid="18" name="EriCOLLCompetence">
    <vt:lpwstr/>
  </property>
  <property fmtid="{D5CDD505-2E9C-101B-9397-08002B2CF9AE}" pid="19" name="EriCOLLOrganizationUnit">
    <vt:lpwstr/>
  </property>
  <property fmtid="{D5CDD505-2E9C-101B-9397-08002B2CF9AE}" pid="20" name="EriCOLLProducts">
    <vt:lpwstr/>
  </property>
  <property fmtid="{D5CDD505-2E9C-101B-9397-08002B2CF9AE}" pid="21" name="EriCOLLCustomer">
    <vt:lpwstr/>
  </property>
  <property fmtid="{D5CDD505-2E9C-101B-9397-08002B2CF9AE}" pid="22" name="EriCOLLProjects">
    <vt:lpwstr/>
  </property>
  <property fmtid="{D5CDD505-2E9C-101B-9397-08002B2CF9AE}" pid="23" name="EriCOLLProcess">
    <vt:lpwstr/>
  </property>
  <property fmtid="{D5CDD505-2E9C-101B-9397-08002B2CF9AE}" pid="24" name="NSCPROP_SA">
    <vt:lpwstr>C:\Users\seunghoon.choi\Downloads\RedCapCoverage-2.6GHz-v000.xlsx</vt:lpwstr>
  </property>
  <property fmtid="{D5CDD505-2E9C-101B-9397-08002B2CF9AE}" pid="25" name="KSOProductBuildVer">
    <vt:lpwstr>2052-11.8.2.9022</vt:lpwstr>
  </property>
</Properties>
</file>