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 tabRatio="774" firstSheet="4" activeTab="1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44525"/>
</workbook>
</file>

<file path=xl/sharedStrings.xml><?xml version="1.0" encoding="utf-8"?>
<sst xmlns="http://schemas.openxmlformats.org/spreadsheetml/2006/main" count="2013" uniqueCount="114">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</sst>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0000000_ "/>
    <numFmt numFmtId="177" formatCode="0.00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trike/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49">
      <alignment vertical="center"/>
    </xf>
    <xf numFmtId="177" fontId="1" fillId="0" borderId="0" xfId="49" applyNumberFormat="1" applyFont="1" applyAlignment="1">
      <alignment horizontal="center" vertical="center"/>
    </xf>
    <xf numFmtId="0" fontId="2" fillId="2" borderId="1" xfId="49" applyFont="1" applyFill="1" applyBorder="1" applyAlignment="1">
      <alignment horizontal="justify" vertical="center" wrapText="1"/>
    </xf>
    <xf numFmtId="0" fontId="3" fillId="2" borderId="1" xfId="49" applyFont="1" applyFill="1" applyBorder="1" applyAlignment="1">
      <alignment horizontal="center" vertical="top" wrapText="1"/>
    </xf>
    <xf numFmtId="0" fontId="2" fillId="2" borderId="1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justify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177" fontId="1" fillId="0" borderId="1" xfId="49" applyNumberFormat="1" applyFont="1" applyBorder="1" applyAlignment="1">
      <alignment horizontal="center" vertical="center"/>
    </xf>
    <xf numFmtId="0" fontId="6" fillId="3" borderId="1" xfId="49" applyFont="1" applyFill="1" applyBorder="1" applyAlignment="1">
      <alignment horizontal="justify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vertical="center" wrapText="1"/>
    </xf>
    <xf numFmtId="0" fontId="5" fillId="4" borderId="1" xfId="49" applyFont="1" applyFill="1" applyBorder="1" applyAlignment="1">
      <alignment horizontal="justify" vertical="center" wrapText="1"/>
    </xf>
    <xf numFmtId="0" fontId="5" fillId="5" borderId="1" xfId="49" applyFont="1" applyFill="1" applyBorder="1" applyAlignment="1">
      <alignment horizontal="justify" vertical="center" wrapText="1"/>
    </xf>
    <xf numFmtId="177" fontId="6" fillId="5" borderId="1" xfId="49" applyNumberFormat="1" applyFont="1" applyFill="1" applyBorder="1" applyAlignment="1">
      <alignment horizontal="center" vertical="center" wrapText="1"/>
    </xf>
    <xf numFmtId="0" fontId="2" fillId="6" borderId="1" xfId="49" applyFont="1" applyFill="1" applyBorder="1" applyAlignment="1">
      <alignment horizontal="justify" vertical="center" wrapText="1"/>
    </xf>
    <xf numFmtId="177" fontId="6" fillId="6" borderId="1" xfId="49" applyNumberFormat="1" applyFont="1" applyFill="1" applyBorder="1" applyAlignment="1">
      <alignment horizontal="center" vertical="center" wrapText="1"/>
    </xf>
    <xf numFmtId="0" fontId="4" fillId="5" borderId="1" xfId="49" applyFont="1" applyFill="1" applyBorder="1" applyAlignment="1">
      <alignment horizontal="justify" vertical="center" wrapText="1"/>
    </xf>
    <xf numFmtId="0" fontId="2" fillId="4" borderId="1" xfId="49" applyFont="1" applyFill="1" applyBorder="1" applyAlignment="1">
      <alignment horizontal="justify" vertical="center" wrapText="1"/>
    </xf>
    <xf numFmtId="0" fontId="5" fillId="7" borderId="1" xfId="49" applyFont="1" applyFill="1" applyBorder="1" applyAlignment="1">
      <alignment horizontal="justify" vertical="center"/>
    </xf>
    <xf numFmtId="177" fontId="6" fillId="7" borderId="1" xfId="49" applyNumberFormat="1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justify" vertical="center"/>
    </xf>
    <xf numFmtId="177" fontId="6" fillId="0" borderId="1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6" borderId="1" xfId="49" applyFont="1" applyFill="1" applyBorder="1" applyAlignment="1">
      <alignment horizontal="justify" vertical="center" wrapText="1"/>
    </xf>
    <xf numFmtId="0" fontId="2" fillId="5" borderId="1" xfId="49" applyFont="1" applyFill="1" applyBorder="1" applyAlignment="1">
      <alignment horizontal="justify" vertical="center" wrapText="1"/>
    </xf>
    <xf numFmtId="0" fontId="6" fillId="7" borderId="1" xfId="49" applyFont="1" applyFill="1" applyBorder="1" applyAlignment="1">
      <alignment horizontal="justify" vertical="center"/>
    </xf>
    <xf numFmtId="0" fontId="6" fillId="5" borderId="1" xfId="49" applyFont="1" applyFill="1" applyBorder="1" applyAlignment="1">
      <alignment horizontal="justify" vertical="center" wrapText="1"/>
    </xf>
    <xf numFmtId="0" fontId="6" fillId="4" borderId="1" xfId="49" applyFont="1" applyFill="1" applyBorder="1" applyAlignment="1">
      <alignment horizontal="justify" vertical="center"/>
    </xf>
    <xf numFmtId="0" fontId="6" fillId="4" borderId="1" xfId="49" applyFont="1" applyFill="1" applyBorder="1" applyAlignment="1">
      <alignment horizontal="justify" vertical="center" wrapText="1"/>
    </xf>
    <xf numFmtId="0" fontId="4" fillId="4" borderId="1" xfId="49" applyFont="1" applyFill="1" applyBorder="1" applyAlignment="1">
      <alignment horizontal="justify" vertical="center" wrapText="1"/>
    </xf>
    <xf numFmtId="0" fontId="4" fillId="6" borderId="1" xfId="49" applyFont="1" applyFill="1" applyBorder="1" applyAlignment="1">
      <alignment horizontal="justify" vertical="center" wrapText="1"/>
    </xf>
    <xf numFmtId="177" fontId="1" fillId="0" borderId="0" xfId="49" applyNumberFormat="1" applyFont="1">
      <alignment vertical="center"/>
    </xf>
    <xf numFmtId="0" fontId="5" fillId="0" borderId="0" xfId="49" applyFont="1">
      <alignment vertical="center"/>
    </xf>
    <xf numFmtId="0" fontId="1" fillId="0" borderId="0" xfId="49" applyFont="1">
      <alignment vertical="center"/>
    </xf>
    <xf numFmtId="0" fontId="0" fillId="0" borderId="0" xfId="49" applyFont="1">
      <alignment vertical="center"/>
    </xf>
    <xf numFmtId="0" fontId="6" fillId="0" borderId="1" xfId="49" applyFont="1" applyBorder="1" applyAlignment="1">
      <alignment horizontal="center" vertical="center" wrapText="1"/>
    </xf>
    <xf numFmtId="0" fontId="6" fillId="6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justify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vertical="center" wrapText="1"/>
    </xf>
    <xf numFmtId="0" fontId="5" fillId="0" borderId="1" xfId="49" applyFont="1" applyBorder="1">
      <alignment vertical="center"/>
    </xf>
    <xf numFmtId="177" fontId="5" fillId="0" borderId="1" xfId="49" applyNumberFormat="1" applyFont="1" applyBorder="1" applyAlignment="1">
      <alignment horizontal="center" vertical="center" wrapText="1"/>
    </xf>
    <xf numFmtId="177" fontId="0" fillId="0" borderId="1" xfId="49" applyNumberFormat="1" applyFont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vertical="center" wrapText="1"/>
    </xf>
    <xf numFmtId="177" fontId="5" fillId="5" borderId="1" xfId="49" applyNumberFormat="1" applyFont="1" applyFill="1" applyBorder="1" applyAlignment="1">
      <alignment horizontal="center" vertical="center" wrapText="1"/>
    </xf>
    <xf numFmtId="0" fontId="5" fillId="5" borderId="1" xfId="49" applyFont="1" applyFill="1" applyBorder="1" applyAlignment="1">
      <alignment vertical="center" wrapText="1"/>
    </xf>
    <xf numFmtId="177" fontId="5" fillId="0" borderId="1" xfId="49" applyNumberFormat="1" applyFont="1" applyFill="1" applyBorder="1" applyAlignment="1">
      <alignment horizontal="left" vertical="center" wrapText="1"/>
    </xf>
    <xf numFmtId="177" fontId="5" fillId="6" borderId="1" xfId="49" applyNumberFormat="1" applyFont="1" applyFill="1" applyBorder="1" applyAlignment="1">
      <alignment horizontal="center" vertical="center" wrapText="1"/>
    </xf>
    <xf numFmtId="177" fontId="5" fillId="6" borderId="1" xfId="49" applyNumberFormat="1" applyFont="1" applyFill="1" applyBorder="1" applyAlignment="1">
      <alignment horizontal="left" vertical="center" wrapText="1"/>
    </xf>
    <xf numFmtId="176" fontId="0" fillId="0" borderId="0" xfId="49" applyNumberFormat="1">
      <alignment vertical="center"/>
    </xf>
    <xf numFmtId="177" fontId="5" fillId="7" borderId="1" xfId="49" applyNumberFormat="1" applyFont="1" applyFill="1" applyBorder="1" applyAlignment="1">
      <alignment horizontal="center" vertical="center"/>
    </xf>
    <xf numFmtId="0" fontId="5" fillId="7" borderId="1" xfId="49" applyFont="1" applyFill="1" applyBorder="1" applyAlignment="1">
      <alignment vertical="center" wrapText="1"/>
    </xf>
    <xf numFmtId="177" fontId="5" fillId="6" borderId="2" xfId="49" applyNumberFormat="1" applyFont="1" applyFill="1" applyBorder="1" applyAlignment="1">
      <alignment horizontal="center" vertical="center" wrapText="1"/>
    </xf>
    <xf numFmtId="177" fontId="0" fillId="5" borderId="1" xfId="49" applyNumberFormat="1" applyFont="1" applyFill="1" applyBorder="1" applyAlignment="1">
      <alignment horizontal="center" vertical="center"/>
    </xf>
    <xf numFmtId="177" fontId="5" fillId="6" borderId="3" xfId="49" applyNumberFormat="1" applyFont="1" applyFill="1" applyBorder="1" applyAlignment="1">
      <alignment horizontal="center" vertical="center" wrapText="1"/>
    </xf>
    <xf numFmtId="177" fontId="5" fillId="6" borderId="4" xfId="49" applyNumberFormat="1" applyFont="1" applyFill="1" applyBorder="1" applyAlignment="1">
      <alignment horizontal="center" vertical="center" wrapText="1"/>
    </xf>
    <xf numFmtId="177" fontId="0" fillId="0" borderId="0" xfId="49" applyNumberFormat="1" applyFont="1" applyAlignment="1">
      <alignment horizontal="center" vertical="center"/>
    </xf>
    <xf numFmtId="177" fontId="0" fillId="0" borderId="0" xfId="49" applyNumberFormat="1" applyFont="1">
      <alignment vertical="center"/>
    </xf>
    <xf numFmtId="0" fontId="0" fillId="0" borderId="0" xfId="49" applyFont="1" applyAlignment="1">
      <alignment vertical="center" wrapText="1"/>
    </xf>
    <xf numFmtId="177" fontId="5" fillId="0" borderId="0" xfId="49" applyNumberFormat="1" applyFont="1" applyAlignment="1">
      <alignment horizontal="center" vertical="center"/>
    </xf>
    <xf numFmtId="177" fontId="5" fillId="0" borderId="0" xfId="49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5"/>
  <cols>
    <col min="1" max="1" width="62.125" style="38" customWidth="1"/>
    <col min="2" max="4" width="15.625" style="2" customWidth="1"/>
    <col min="5" max="5" width="15.625" style="36" customWidth="1"/>
    <col min="6" max="6" width="39.625" style="39" customWidth="1"/>
    <col min="7" max="16384" width="9" style="1"/>
  </cols>
  <sheetData>
    <row r="1" spans="1:1">
      <c r="A1" s="40" t="s">
        <v>0</v>
      </c>
    </row>
    <row r="2" ht="28" spans="1:1">
      <c r="A2" s="41" t="s">
        <v>1</v>
      </c>
    </row>
    <row r="3" spans="1:1">
      <c r="A3" s="30" t="s">
        <v>2</v>
      </c>
    </row>
    <row r="5" ht="28.35" customHeight="1" spans="1:6">
      <c r="A5" s="42" t="s">
        <v>3</v>
      </c>
      <c r="B5" s="43" t="s">
        <v>4</v>
      </c>
      <c r="C5" s="43"/>
      <c r="D5" s="43"/>
      <c r="E5" s="43"/>
      <c r="F5" s="43"/>
    </row>
    <row r="6" spans="1:6">
      <c r="A6" s="42"/>
      <c r="B6" s="44" t="s">
        <v>5</v>
      </c>
      <c r="C6" s="44" t="s">
        <v>6</v>
      </c>
      <c r="D6" s="44" t="s">
        <v>7</v>
      </c>
      <c r="E6" s="44" t="s">
        <v>8</v>
      </c>
      <c r="F6" s="3" t="s">
        <v>9</v>
      </c>
    </row>
    <row r="7" customHeight="1" spans="1:6">
      <c r="A7" s="45" t="s">
        <v>10</v>
      </c>
      <c r="B7" s="14"/>
      <c r="C7" s="14"/>
      <c r="D7" s="14"/>
      <c r="E7" s="14"/>
      <c r="F7" s="46"/>
    </row>
    <row r="8" spans="1:6">
      <c r="A8" s="8" t="s">
        <v>11</v>
      </c>
      <c r="B8" s="47">
        <v>2.6</v>
      </c>
      <c r="C8" s="47">
        <v>2.6</v>
      </c>
      <c r="D8" s="47">
        <v>2.6</v>
      </c>
      <c r="E8" s="47">
        <v>2.6</v>
      </c>
      <c r="F8" s="46" t="s">
        <v>12</v>
      </c>
    </row>
    <row r="9" spans="1:6">
      <c r="A9" s="8" t="s">
        <v>13</v>
      </c>
      <c r="B9" s="47">
        <v>100</v>
      </c>
      <c r="C9" s="47">
        <v>100</v>
      </c>
      <c r="D9" s="47">
        <v>100</v>
      </c>
      <c r="E9" s="47">
        <v>100</v>
      </c>
      <c r="F9" s="46" t="s">
        <v>14</v>
      </c>
    </row>
    <row r="10" spans="1:6">
      <c r="A10" s="8" t="s">
        <v>15</v>
      </c>
      <c r="B10" s="48" t="s">
        <v>16</v>
      </c>
      <c r="C10" s="48" t="s">
        <v>16</v>
      </c>
      <c r="D10" s="48" t="s">
        <v>16</v>
      </c>
      <c r="E10" s="48" t="s">
        <v>16</v>
      </c>
      <c r="F10" s="46"/>
    </row>
    <row r="11" ht="28" spans="1:6">
      <c r="A11" s="8" t="s">
        <v>17</v>
      </c>
      <c r="B11" s="48" t="s">
        <v>16</v>
      </c>
      <c r="C11" s="49">
        <v>10000000</v>
      </c>
      <c r="D11" s="48" t="s">
        <v>16</v>
      </c>
      <c r="E11" s="47">
        <v>1000000</v>
      </c>
      <c r="F11" s="50" t="s">
        <v>18</v>
      </c>
    </row>
    <row r="12" spans="1:6">
      <c r="A12" s="8" t="s">
        <v>19</v>
      </c>
      <c r="B12" s="51">
        <v>0.01</v>
      </c>
      <c r="C12" s="48" t="s">
        <v>16</v>
      </c>
      <c r="D12" s="52">
        <v>0.01</v>
      </c>
      <c r="E12" s="48" t="s">
        <v>16</v>
      </c>
      <c r="F12" s="46" t="s">
        <v>14</v>
      </c>
    </row>
    <row r="13" spans="1:6">
      <c r="A13" s="8" t="s">
        <v>20</v>
      </c>
      <c r="B13" s="48" t="s">
        <v>16</v>
      </c>
      <c r="C13" s="51">
        <v>0.1</v>
      </c>
      <c r="D13" s="48" t="s">
        <v>16</v>
      </c>
      <c r="E13" s="52">
        <v>0.1</v>
      </c>
      <c r="F13" s="46" t="s">
        <v>14</v>
      </c>
    </row>
    <row r="14" spans="1:6">
      <c r="A14" s="8" t="s">
        <v>21</v>
      </c>
      <c r="B14" s="49" t="s">
        <v>22</v>
      </c>
      <c r="C14" s="49" t="s">
        <v>22</v>
      </c>
      <c r="D14" s="49" t="s">
        <v>22</v>
      </c>
      <c r="E14" s="49" t="s">
        <v>22</v>
      </c>
      <c r="F14" s="46" t="s">
        <v>14</v>
      </c>
    </row>
    <row r="15" spans="1:6">
      <c r="A15" s="8" t="s">
        <v>23</v>
      </c>
      <c r="B15" s="49">
        <v>3</v>
      </c>
      <c r="C15" s="49">
        <v>3</v>
      </c>
      <c r="D15" s="49">
        <v>3</v>
      </c>
      <c r="E15" s="49">
        <v>3</v>
      </c>
      <c r="F15" s="46" t="s">
        <v>14</v>
      </c>
    </row>
    <row r="16" customHeight="1" spans="1:6">
      <c r="A16" s="5" t="s">
        <v>24</v>
      </c>
      <c r="B16" s="53"/>
      <c r="C16" s="53"/>
      <c r="D16" s="53"/>
      <c r="E16" s="53"/>
      <c r="F16" s="46"/>
    </row>
    <row r="17" ht="42" spans="1:6">
      <c r="A17" s="8" t="s">
        <v>25</v>
      </c>
      <c r="B17" s="49">
        <v>192</v>
      </c>
      <c r="C17" s="49">
        <v>192</v>
      </c>
      <c r="D17" s="47">
        <v>1</v>
      </c>
      <c r="E17" s="47">
        <v>1</v>
      </c>
      <c r="F17" s="50" t="s">
        <v>26</v>
      </c>
    </row>
    <row r="18" ht="28" spans="1:6">
      <c r="A18" s="8" t="s">
        <v>27</v>
      </c>
      <c r="B18" s="49">
        <v>64</v>
      </c>
      <c r="C18" s="49">
        <v>64</v>
      </c>
      <c r="D18" s="49">
        <v>64</v>
      </c>
      <c r="E18" s="49">
        <v>64</v>
      </c>
      <c r="F18" s="50" t="s">
        <v>28</v>
      </c>
    </row>
    <row r="19" ht="56" spans="1:6">
      <c r="A19" s="16" t="s">
        <v>29</v>
      </c>
      <c r="B19" s="54">
        <v>4</v>
      </c>
      <c r="C19" s="54">
        <v>4</v>
      </c>
      <c r="D19" s="49">
        <v>1</v>
      </c>
      <c r="E19" s="49">
        <v>1</v>
      </c>
      <c r="F19" s="55" t="s">
        <v>30</v>
      </c>
    </row>
    <row r="20" ht="56" spans="1:6">
      <c r="A20" s="8" t="s">
        <v>31</v>
      </c>
      <c r="B20" s="49">
        <v>33</v>
      </c>
      <c r="C20" s="49">
        <v>33</v>
      </c>
      <c r="D20" s="49" t="s">
        <v>16</v>
      </c>
      <c r="E20" s="49" t="s">
        <v>16</v>
      </c>
      <c r="F20" s="50" t="s">
        <v>32</v>
      </c>
    </row>
    <row r="21" spans="1:6">
      <c r="A21" s="8" t="s">
        <v>33</v>
      </c>
      <c r="B21" s="49">
        <f>B20+10*LOG10(B9)</f>
        <v>53</v>
      </c>
      <c r="C21" s="49">
        <f>C20+10*LOG10(C9)</f>
        <v>53</v>
      </c>
      <c r="D21" s="47">
        <v>23</v>
      </c>
      <c r="E21" s="47">
        <v>23</v>
      </c>
      <c r="F21" s="50" t="s">
        <v>34</v>
      </c>
    </row>
    <row r="22" ht="42" spans="1:6">
      <c r="A22" s="8" t="s">
        <v>35</v>
      </c>
      <c r="B22" s="49">
        <f>B20+10*LOG10(B46/1000000)</f>
        <v>45.3754373814287</v>
      </c>
      <c r="C22" s="49">
        <f>C20+10*LOG10(C47/1000000)</f>
        <v>51.5733249643127</v>
      </c>
      <c r="D22" s="47">
        <v>23</v>
      </c>
      <c r="E22" s="47">
        <v>23</v>
      </c>
      <c r="F22" s="50" t="s">
        <v>36</v>
      </c>
    </row>
    <row r="23" ht="42" spans="1:6">
      <c r="A23" s="15" t="s">
        <v>37</v>
      </c>
      <c r="B23" s="49">
        <f>B24+10*LOG10(B17/B18)-B25</f>
        <v>12.7712125471966</v>
      </c>
      <c r="C23" s="49">
        <f>C24+10*LOG10(C17/C18)-C25</f>
        <v>12.7712125471966</v>
      </c>
      <c r="D23" s="49">
        <f>D24+10*LOG10(D17/D19)-D25</f>
        <v>0</v>
      </c>
      <c r="E23" s="49">
        <f>E24+10*LOG10(E17/E19)-E25</f>
        <v>0</v>
      </c>
      <c r="F23" s="56" t="s">
        <v>38</v>
      </c>
    </row>
    <row r="24" ht="56" spans="1:6">
      <c r="A24" s="8" t="s">
        <v>39</v>
      </c>
      <c r="B24" s="49">
        <v>8</v>
      </c>
      <c r="C24" s="49">
        <v>8</v>
      </c>
      <c r="D24" s="47">
        <v>0</v>
      </c>
      <c r="E24" s="47">
        <v>0</v>
      </c>
      <c r="F24" s="50" t="s">
        <v>40</v>
      </c>
    </row>
    <row r="25" ht="56" spans="1:6">
      <c r="A25" s="16" t="s">
        <v>41</v>
      </c>
      <c r="B25" s="54">
        <v>0</v>
      </c>
      <c r="C25" s="54">
        <v>0</v>
      </c>
      <c r="D25" s="49">
        <v>0</v>
      </c>
      <c r="E25" s="49">
        <v>0</v>
      </c>
      <c r="F25" s="55" t="s">
        <v>42</v>
      </c>
    </row>
    <row r="26" ht="56" spans="1:6">
      <c r="A26" s="28" t="s">
        <v>43</v>
      </c>
      <c r="B26" s="57">
        <v>8</v>
      </c>
      <c r="C26" s="57">
        <v>12</v>
      </c>
      <c r="D26" s="49">
        <v>0</v>
      </c>
      <c r="E26" s="49">
        <v>0</v>
      </c>
      <c r="F26" s="58" t="s">
        <v>44</v>
      </c>
    </row>
    <row r="27" spans="1:6">
      <c r="A27" s="8" t="s">
        <v>45</v>
      </c>
      <c r="B27" s="49">
        <v>0</v>
      </c>
      <c r="C27" s="49">
        <v>0</v>
      </c>
      <c r="D27" s="47">
        <v>0</v>
      </c>
      <c r="E27" s="47">
        <v>0</v>
      </c>
      <c r="F27" s="46" t="s">
        <v>46</v>
      </c>
    </row>
    <row r="28" ht="15.75" customHeight="1" spans="1:6">
      <c r="A28" s="8" t="s">
        <v>47</v>
      </c>
      <c r="B28" s="49">
        <v>0</v>
      </c>
      <c r="C28" s="49">
        <v>0</v>
      </c>
      <c r="D28" s="47">
        <v>0</v>
      </c>
      <c r="E28" s="47">
        <v>0</v>
      </c>
      <c r="F28" s="46" t="s">
        <v>46</v>
      </c>
    </row>
    <row r="29" ht="28" spans="1:6">
      <c r="A29" s="8" t="s">
        <v>48</v>
      </c>
      <c r="B29" s="49">
        <v>3</v>
      </c>
      <c r="C29" s="49">
        <v>3</v>
      </c>
      <c r="D29" s="47">
        <v>1</v>
      </c>
      <c r="E29" s="47">
        <v>1</v>
      </c>
      <c r="F29" s="46" t="s">
        <v>46</v>
      </c>
    </row>
    <row r="30" spans="1:6">
      <c r="A30" s="8" t="s">
        <v>49</v>
      </c>
      <c r="B30" s="49">
        <f>B22+B23+B26+B27-B29</f>
        <v>63.1466499286254</v>
      </c>
      <c r="C30" s="48" t="s">
        <v>16</v>
      </c>
      <c r="D30" s="47">
        <f>D22+D23+D26+D27-D29</f>
        <v>22</v>
      </c>
      <c r="E30" s="48" t="s">
        <v>16</v>
      </c>
      <c r="F30" s="50" t="s">
        <v>50</v>
      </c>
    </row>
    <row r="31" spans="1:6">
      <c r="A31" s="8" t="s">
        <v>51</v>
      </c>
      <c r="B31" s="48" t="s">
        <v>16</v>
      </c>
      <c r="C31" s="49">
        <f>C22+C23+C26-C28-C29</f>
        <v>73.3445375115093</v>
      </c>
      <c r="D31" s="48" t="s">
        <v>16</v>
      </c>
      <c r="E31" s="47">
        <f>E22+E23+E26-E28-E29</f>
        <v>22</v>
      </c>
      <c r="F31" s="50" t="s">
        <v>50</v>
      </c>
    </row>
    <row r="32" spans="1:6">
      <c r="A32" s="5" t="s">
        <v>52</v>
      </c>
      <c r="B32" s="53"/>
      <c r="C32" s="53"/>
      <c r="D32" s="53"/>
      <c r="E32" s="53"/>
      <c r="F32" s="46"/>
    </row>
    <row r="33" ht="42" spans="1:6">
      <c r="A33" s="8" t="s">
        <v>53</v>
      </c>
      <c r="B33" s="49">
        <v>4</v>
      </c>
      <c r="C33" s="49">
        <v>4</v>
      </c>
      <c r="D33" s="49">
        <v>192</v>
      </c>
      <c r="E33" s="49">
        <v>192</v>
      </c>
      <c r="F33" s="50" t="s">
        <v>26</v>
      </c>
    </row>
    <row r="34" ht="70" spans="1:6">
      <c r="A34" s="16" t="s">
        <v>54</v>
      </c>
      <c r="B34" s="49">
        <v>4</v>
      </c>
      <c r="C34" s="49">
        <v>4</v>
      </c>
      <c r="D34" s="54">
        <v>4</v>
      </c>
      <c r="E34" s="54">
        <v>4</v>
      </c>
      <c r="F34" s="55" t="s">
        <v>55</v>
      </c>
    </row>
    <row r="35" ht="42" spans="1:6">
      <c r="A35" s="8" t="s">
        <v>56</v>
      </c>
      <c r="B35" s="49">
        <f>B36+10*LOG10(B33/B34)-B37</f>
        <v>0</v>
      </c>
      <c r="C35" s="49">
        <f>C36+10*LOG10(C33/C34)-C37</f>
        <v>0</v>
      </c>
      <c r="D35" s="49">
        <f>D36+10*LOG10(D33/D18)-D37</f>
        <v>12.7712125471966</v>
      </c>
      <c r="E35" s="49">
        <f>E36+10*LOG10(E33/E18)-E37</f>
        <v>12.7712125471966</v>
      </c>
      <c r="F35" s="50" t="s">
        <v>38</v>
      </c>
    </row>
    <row r="36" ht="56" spans="1:6">
      <c r="A36" s="8" t="s">
        <v>57</v>
      </c>
      <c r="B36" s="49">
        <v>0</v>
      </c>
      <c r="C36" s="49">
        <v>0</v>
      </c>
      <c r="D36" s="47">
        <v>8</v>
      </c>
      <c r="E36" s="47">
        <v>8</v>
      </c>
      <c r="F36" s="50" t="s">
        <v>40</v>
      </c>
    </row>
    <row r="37" ht="56" spans="1:6">
      <c r="A37" s="16" t="s">
        <v>58</v>
      </c>
      <c r="B37" s="49">
        <v>0</v>
      </c>
      <c r="C37" s="49">
        <v>0</v>
      </c>
      <c r="D37" s="54">
        <v>0</v>
      </c>
      <c r="E37" s="54">
        <v>0</v>
      </c>
      <c r="F37" s="55" t="s">
        <v>42</v>
      </c>
    </row>
    <row r="38" ht="56" spans="1:6">
      <c r="A38" s="18" t="s">
        <v>59</v>
      </c>
      <c r="B38" s="49">
        <v>0</v>
      </c>
      <c r="C38" s="49">
        <v>0</v>
      </c>
      <c r="D38" s="57">
        <v>8</v>
      </c>
      <c r="E38" s="57">
        <v>12</v>
      </c>
      <c r="F38" s="58" t="s">
        <v>44</v>
      </c>
    </row>
    <row r="39" ht="28" spans="1:6">
      <c r="A39" s="8" t="s">
        <v>60</v>
      </c>
      <c r="B39" s="49">
        <v>1</v>
      </c>
      <c r="C39" s="49">
        <v>1</v>
      </c>
      <c r="D39" s="47">
        <v>3</v>
      </c>
      <c r="E39" s="47">
        <v>3</v>
      </c>
      <c r="F39" s="46" t="s">
        <v>46</v>
      </c>
    </row>
    <row r="40" spans="1:6">
      <c r="A40" s="8" t="s">
        <v>61</v>
      </c>
      <c r="B40" s="47">
        <v>7</v>
      </c>
      <c r="C40" s="47">
        <v>7</v>
      </c>
      <c r="D40" s="47">
        <v>5</v>
      </c>
      <c r="E40" s="47">
        <v>5</v>
      </c>
      <c r="F40" s="46" t="s">
        <v>46</v>
      </c>
    </row>
    <row r="41" spans="1:6">
      <c r="A41" s="8" t="s">
        <v>62</v>
      </c>
      <c r="B41" s="47">
        <v>-174</v>
      </c>
      <c r="C41" s="47">
        <v>-174</v>
      </c>
      <c r="D41" s="47">
        <v>-174</v>
      </c>
      <c r="E41" s="49">
        <v>-174</v>
      </c>
      <c r="F41" s="46"/>
    </row>
    <row r="42" ht="28" spans="1:6">
      <c r="A42" s="16" t="s">
        <v>63</v>
      </c>
      <c r="B42" s="54">
        <v>-999</v>
      </c>
      <c r="C42" s="54" t="s">
        <v>16</v>
      </c>
      <c r="D42" s="54">
        <v>-999</v>
      </c>
      <c r="E42" s="54" t="s">
        <v>16</v>
      </c>
      <c r="F42" s="58" t="s">
        <v>64</v>
      </c>
    </row>
    <row r="43" ht="28" spans="1:6">
      <c r="A43" s="16" t="s">
        <v>65</v>
      </c>
      <c r="B43" s="54" t="s">
        <v>16</v>
      </c>
      <c r="C43" s="54">
        <v>-999</v>
      </c>
      <c r="D43" s="54" t="s">
        <v>16</v>
      </c>
      <c r="E43" s="54">
        <v>-999</v>
      </c>
      <c r="F43" s="58" t="s">
        <v>64</v>
      </c>
    </row>
    <row r="44" ht="28" spans="1:6">
      <c r="A44" s="8" t="s">
        <v>66</v>
      </c>
      <c r="B44" s="49">
        <f>10*LOG10(10^((B40+B41)/10)+10^(B42/10))</f>
        <v>-167</v>
      </c>
      <c r="C44" s="48" t="s">
        <v>16</v>
      </c>
      <c r="D44" s="49">
        <f>10*LOG10(10^((D40+D41)/10)+10^(D42/10))</f>
        <v>-169</v>
      </c>
      <c r="E44" s="48" t="s">
        <v>16</v>
      </c>
      <c r="F44" s="46"/>
    </row>
    <row r="45" ht="28" spans="1:6">
      <c r="A45" s="8" t="s">
        <v>67</v>
      </c>
      <c r="B45" s="48" t="s">
        <v>16</v>
      </c>
      <c r="C45" s="49">
        <f>10*LOG10(10^((C40+C41)/10)+10^(C43/10))</f>
        <v>-167</v>
      </c>
      <c r="D45" s="48" t="s">
        <v>16</v>
      </c>
      <c r="E45" s="49">
        <f>10*LOG10(10^((E40+E41)/10)+10^(E43/10))</f>
        <v>-169</v>
      </c>
      <c r="F45" s="46"/>
    </row>
    <row r="46" ht="28" spans="1:6">
      <c r="A46" s="18" t="s">
        <v>68</v>
      </c>
      <c r="B46" s="57">
        <f>48*360*1000</f>
        <v>17280000</v>
      </c>
      <c r="C46" s="57" t="s">
        <v>16</v>
      </c>
      <c r="D46" s="57">
        <f>1*12*30*1000</f>
        <v>360000</v>
      </c>
      <c r="E46" s="57" t="s">
        <v>16</v>
      </c>
      <c r="F46" s="58" t="s">
        <v>69</v>
      </c>
    </row>
    <row r="47" ht="28" spans="1:6">
      <c r="A47" s="18" t="s">
        <v>70</v>
      </c>
      <c r="B47" s="57" t="s">
        <v>16</v>
      </c>
      <c r="C47" s="57">
        <f>200*360*1000</f>
        <v>72000000</v>
      </c>
      <c r="D47" s="57" t="s">
        <v>16</v>
      </c>
      <c r="E47" s="57">
        <f>30*360*1000</f>
        <v>10800000</v>
      </c>
      <c r="F47" s="58" t="s">
        <v>69</v>
      </c>
    </row>
    <row r="48" spans="1:6">
      <c r="A48" s="8" t="s">
        <v>71</v>
      </c>
      <c r="B48" s="49">
        <f>B44+10*LOG10(B46)</f>
        <v>-94.6245626185713</v>
      </c>
      <c r="C48" s="49" t="s">
        <v>16</v>
      </c>
      <c r="D48" s="49">
        <f>D44+10*LOG10(D46)</f>
        <v>-113.436974992327</v>
      </c>
      <c r="E48" s="48" t="s">
        <v>16</v>
      </c>
      <c r="F48" s="46"/>
    </row>
    <row r="49" spans="1:6">
      <c r="A49" s="8" t="s">
        <v>72</v>
      </c>
      <c r="B49" s="48" t="s">
        <v>16</v>
      </c>
      <c r="C49" s="49">
        <f>C45+10*LOG10(C47)</f>
        <v>-88.4266750356874</v>
      </c>
      <c r="D49" s="48" t="s">
        <v>16</v>
      </c>
      <c r="E49" s="49">
        <f>E45+10*LOG10(E47)</f>
        <v>-98.6657624451305</v>
      </c>
      <c r="F49" s="46"/>
    </row>
    <row r="50" spans="1:6">
      <c r="A50" s="18" t="s">
        <v>73</v>
      </c>
      <c r="B50" s="57">
        <v>-9.2</v>
      </c>
      <c r="C50" s="57" t="s">
        <v>16</v>
      </c>
      <c r="D50" s="57">
        <v>-5.4</v>
      </c>
      <c r="E50" s="57" t="s">
        <v>16</v>
      </c>
      <c r="F50" s="58" t="s">
        <v>74</v>
      </c>
    </row>
    <row r="51" spans="1:6">
      <c r="A51" s="18" t="s">
        <v>75</v>
      </c>
      <c r="B51" s="57" t="s">
        <v>16</v>
      </c>
      <c r="C51" s="57">
        <v>-5.7</v>
      </c>
      <c r="D51" s="57" t="s">
        <v>16</v>
      </c>
      <c r="E51" s="57">
        <v>-10.7</v>
      </c>
      <c r="F51" s="58" t="s">
        <v>74</v>
      </c>
    </row>
    <row r="52" spans="1:6">
      <c r="A52" s="8" t="s">
        <v>76</v>
      </c>
      <c r="B52" s="49">
        <v>2</v>
      </c>
      <c r="C52" s="49">
        <v>2</v>
      </c>
      <c r="D52" s="47">
        <v>2</v>
      </c>
      <c r="E52" s="47">
        <v>2</v>
      </c>
      <c r="F52" s="46" t="s">
        <v>46</v>
      </c>
    </row>
    <row r="53" ht="28" spans="1:6">
      <c r="A53" s="8" t="s">
        <v>77</v>
      </c>
      <c r="B53" s="47">
        <v>0</v>
      </c>
      <c r="C53" s="49" t="s">
        <v>16</v>
      </c>
      <c r="D53" s="47">
        <v>0</v>
      </c>
      <c r="E53" s="47" t="s">
        <v>16</v>
      </c>
      <c r="F53" s="46" t="s">
        <v>78</v>
      </c>
    </row>
    <row r="54" ht="28" spans="1:6">
      <c r="A54" s="8" t="s">
        <v>79</v>
      </c>
      <c r="B54" s="48" t="s">
        <v>16</v>
      </c>
      <c r="C54" s="47">
        <v>0</v>
      </c>
      <c r="D54" s="48" t="s">
        <v>16</v>
      </c>
      <c r="E54" s="47">
        <v>0</v>
      </c>
      <c r="F54" s="46" t="s">
        <v>78</v>
      </c>
    </row>
    <row r="55" ht="28" spans="1:6">
      <c r="A55" s="8" t="s">
        <v>80</v>
      </c>
      <c r="B55" s="49">
        <f>B48+B50+B52-B53</f>
        <v>-101.824562618571</v>
      </c>
      <c r="C55" s="48" t="s">
        <v>16</v>
      </c>
      <c r="D55" s="49">
        <f>D48+D50+D52-D53</f>
        <v>-116.836974992327</v>
      </c>
      <c r="E55" s="48" t="s">
        <v>16</v>
      </c>
      <c r="F55" s="46" t="s">
        <v>81</v>
      </c>
    </row>
    <row r="56" ht="28" spans="1:6">
      <c r="A56" s="8" t="s">
        <v>82</v>
      </c>
      <c r="B56" s="48" t="s">
        <v>16</v>
      </c>
      <c r="C56" s="49">
        <f>C49+C51+C52-C54</f>
        <v>-92.1266750356874</v>
      </c>
      <c r="D56" s="49" t="s">
        <v>16</v>
      </c>
      <c r="E56" s="49">
        <f>E49+E51+E52-E54</f>
        <v>-107.365762445131</v>
      </c>
      <c r="F56" s="46" t="s">
        <v>81</v>
      </c>
    </row>
    <row r="57" ht="28" spans="1:6">
      <c r="A57" s="22" t="s">
        <v>83</v>
      </c>
      <c r="B57" s="60">
        <f>B30+B35+B38-B39-B55</f>
        <v>163.971212547197</v>
      </c>
      <c r="C57" s="60" t="s">
        <v>16</v>
      </c>
      <c r="D57" s="60">
        <f>D30+D35+D38-D39-D55</f>
        <v>156.608187539524</v>
      </c>
      <c r="E57" s="60" t="s">
        <v>16</v>
      </c>
      <c r="F57" s="61" t="s">
        <v>84</v>
      </c>
    </row>
    <row r="58" ht="33.75" customHeight="1" spans="1:6">
      <c r="A58" s="22" t="s">
        <v>85</v>
      </c>
      <c r="B58" s="60" t="s">
        <v>16</v>
      </c>
      <c r="C58" s="60">
        <f>C31+C35+C38-C39-C56</f>
        <v>164.471212547197</v>
      </c>
      <c r="D58" s="60" t="s">
        <v>16</v>
      </c>
      <c r="E58" s="60">
        <f>E31+E35+E38-E39-E56</f>
        <v>151.136974992327</v>
      </c>
      <c r="F58" s="61" t="s">
        <v>84</v>
      </c>
    </row>
    <row r="59" spans="1:6">
      <c r="A59" s="5" t="s">
        <v>86</v>
      </c>
      <c r="B59" s="53"/>
      <c r="C59" s="53"/>
      <c r="D59" s="53"/>
      <c r="E59" s="53"/>
      <c r="F59" s="46"/>
    </row>
    <row r="60" ht="36" customHeight="1" spans="1:6">
      <c r="A60" s="16" t="s">
        <v>87</v>
      </c>
      <c r="B60" s="54">
        <v>7</v>
      </c>
      <c r="C60" s="54">
        <v>7</v>
      </c>
      <c r="D60" s="54">
        <v>7</v>
      </c>
      <c r="E60" s="54">
        <v>7</v>
      </c>
      <c r="F60" s="62" t="s">
        <v>88</v>
      </c>
    </row>
    <row r="61" ht="28" spans="1:6">
      <c r="A61" s="16" t="s">
        <v>89</v>
      </c>
      <c r="B61" s="54">
        <v>7.56</v>
      </c>
      <c r="C61" s="63" t="s">
        <v>16</v>
      </c>
      <c r="D61" s="54">
        <v>7.56</v>
      </c>
      <c r="E61" s="63" t="s">
        <v>16</v>
      </c>
      <c r="F61" s="64"/>
    </row>
    <row r="62" ht="28" spans="1:6">
      <c r="A62" s="16" t="s">
        <v>90</v>
      </c>
      <c r="B62" s="63" t="s">
        <v>16</v>
      </c>
      <c r="C62" s="54">
        <v>4.48</v>
      </c>
      <c r="D62" s="63" t="s">
        <v>16</v>
      </c>
      <c r="E62" s="54">
        <v>4.48</v>
      </c>
      <c r="F62" s="64"/>
    </row>
    <row r="63" spans="1:6">
      <c r="A63" s="16" t="s">
        <v>91</v>
      </c>
      <c r="B63" s="54">
        <v>0</v>
      </c>
      <c r="C63" s="54">
        <v>0</v>
      </c>
      <c r="D63" s="54">
        <v>0</v>
      </c>
      <c r="E63" s="54">
        <v>0</v>
      </c>
      <c r="F63" s="64"/>
    </row>
    <row r="64" ht="36" customHeight="1" spans="1:6">
      <c r="A64" s="16" t="s">
        <v>92</v>
      </c>
      <c r="B64" s="54">
        <v>26.25</v>
      </c>
      <c r="C64" s="54">
        <v>26.25</v>
      </c>
      <c r="D64" s="54">
        <v>26.25</v>
      </c>
      <c r="E64" s="54">
        <v>26.25</v>
      </c>
      <c r="F64" s="64"/>
    </row>
    <row r="65" spans="1:6">
      <c r="A65" s="16" t="s">
        <v>93</v>
      </c>
      <c r="B65" s="54">
        <v>0</v>
      </c>
      <c r="C65" s="54">
        <v>0</v>
      </c>
      <c r="D65" s="54">
        <v>0</v>
      </c>
      <c r="E65" s="54">
        <v>0</v>
      </c>
      <c r="F65" s="65"/>
    </row>
    <row r="66" ht="28" spans="1:6">
      <c r="A66" s="22" t="s">
        <v>94</v>
      </c>
      <c r="B66" s="60">
        <f>B57-B61+B63-B64+B65</f>
        <v>130.161212547197</v>
      </c>
      <c r="C66" s="60" t="s">
        <v>16</v>
      </c>
      <c r="D66" s="60">
        <f>D57-D61+D63-D64+D65</f>
        <v>122.798187539524</v>
      </c>
      <c r="E66" s="60" t="s">
        <v>16</v>
      </c>
      <c r="F66" s="61" t="s">
        <v>95</v>
      </c>
    </row>
    <row r="67" ht="28" spans="1:6">
      <c r="A67" s="22" t="s">
        <v>96</v>
      </c>
      <c r="B67" s="60" t="s">
        <v>16</v>
      </c>
      <c r="C67" s="60">
        <f>C58-C62+C63-C64+C65</f>
        <v>133.741212547197</v>
      </c>
      <c r="D67" s="60" t="s">
        <v>16</v>
      </c>
      <c r="E67" s="60">
        <f>E58-E62+E63-E64+E65</f>
        <v>120.406974992327</v>
      </c>
      <c r="F67" s="61" t="s">
        <v>95</v>
      </c>
    </row>
    <row r="68" spans="1:5">
      <c r="A68" s="39"/>
      <c r="B68" s="66"/>
      <c r="C68" s="66"/>
      <c r="D68" s="66"/>
      <c r="E68" s="67"/>
    </row>
    <row r="69" spans="1:6">
      <c r="A69" s="22" t="s">
        <v>97</v>
      </c>
      <c r="B69" s="60">
        <f>B22+B27-B55+B26+B38</f>
        <v>155.2</v>
      </c>
      <c r="C69" s="60" t="s">
        <v>16</v>
      </c>
      <c r="D69" s="60">
        <f>D22+D27-D55+D26+D38</f>
        <v>147.836974992327</v>
      </c>
      <c r="E69" s="60" t="s">
        <v>16</v>
      </c>
      <c r="F69" s="61" t="s">
        <v>95</v>
      </c>
    </row>
    <row r="70" spans="1:6">
      <c r="A70" s="22" t="s">
        <v>98</v>
      </c>
      <c r="B70" s="60" t="s">
        <v>16</v>
      </c>
      <c r="C70" s="60">
        <f>C22-C28-C56+C26+C38</f>
        <v>155.7</v>
      </c>
      <c r="D70" s="60" t="s">
        <v>16</v>
      </c>
      <c r="E70" s="60">
        <f>E22-E28-E56+E26+E38</f>
        <v>142.365762445131</v>
      </c>
      <c r="F70" s="61" t="s">
        <v>95</v>
      </c>
    </row>
    <row r="74" spans="5:5">
      <c r="E74" s="2"/>
    </row>
    <row r="77" s="37" customFormat="1" ht="14" spans="2:5">
      <c r="B77" s="69"/>
      <c r="C77" s="69"/>
      <c r="D77" s="69"/>
      <c r="E77" s="70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100</v>
      </c>
      <c r="C1" s="4"/>
      <c r="D1" s="4"/>
      <c r="E1" s="4" t="s">
        <v>101</v>
      </c>
      <c r="F1" s="4"/>
    </row>
    <row r="2" ht="29.25" customHeight="1" spans="1:6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</row>
    <row r="3" spans="1:6">
      <c r="A3" s="8" t="s">
        <v>11</v>
      </c>
      <c r="B3" s="9">
        <v>2.6</v>
      </c>
      <c r="C3" s="9">
        <v>2.6</v>
      </c>
      <c r="D3" s="9">
        <v>2.6</v>
      </c>
      <c r="E3" s="9">
        <v>2.6</v>
      </c>
      <c r="F3" s="9">
        <v>2.6</v>
      </c>
    </row>
    <row r="4" spans="1:6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</row>
    <row r="7" spans="1:6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 t="s">
        <v>16</v>
      </c>
    </row>
    <row r="8" spans="1:6">
      <c r="A8" s="8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192</v>
      </c>
      <c r="C12" s="13">
        <v>192</v>
      </c>
      <c r="D12" s="13">
        <v>192</v>
      </c>
      <c r="E12" s="13">
        <v>192</v>
      </c>
      <c r="F12" s="13">
        <v>192</v>
      </c>
    </row>
    <row r="13" spans="1:6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13">
        <v>64</v>
      </c>
    </row>
    <row r="14" spans="1:6">
      <c r="A14" s="16" t="s">
        <v>29</v>
      </c>
      <c r="B14" s="17">
        <v>4</v>
      </c>
      <c r="C14" s="17">
        <v>4</v>
      </c>
      <c r="D14" s="17">
        <v>4</v>
      </c>
      <c r="E14" s="17">
        <v>4</v>
      </c>
      <c r="F14" s="17">
        <v>4</v>
      </c>
    </row>
    <row r="15" spans="1:6">
      <c r="A15" s="11" t="s">
        <v>31</v>
      </c>
      <c r="B15" s="13">
        <v>33</v>
      </c>
      <c r="C15" s="13">
        <v>33</v>
      </c>
      <c r="D15" s="13">
        <v>33</v>
      </c>
      <c r="E15" s="13">
        <v>33</v>
      </c>
      <c r="F15" s="13">
        <v>33</v>
      </c>
    </row>
    <row r="16" spans="1:6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  <c r="E16" s="13">
        <f>E15+10*LOG10(E4)</f>
        <v>53</v>
      </c>
      <c r="F16" s="13">
        <f>F15+10*LOG10(F4)</f>
        <v>53</v>
      </c>
    </row>
    <row r="17" ht="28" spans="1:6">
      <c r="A17" s="8" t="s">
        <v>35</v>
      </c>
      <c r="B17" s="13">
        <f>B15+10*LOG10(B42/1000000)</f>
        <v>34.5836249209525</v>
      </c>
      <c r="C17" s="13">
        <f>C15+10*LOG10(C42/1000000)</f>
        <v>34.5836249209525</v>
      </c>
      <c r="D17" s="13">
        <f>D15+10*LOG10(D42/1000000)</f>
        <v>34.5836249209525</v>
      </c>
      <c r="E17" s="13">
        <f>E15+10*LOG10(E42/1000000)</f>
        <v>33.3342375548695</v>
      </c>
      <c r="F17" s="13">
        <f>F15+10*LOG10(F42/1000000)</f>
        <v>33.3342375548695</v>
      </c>
    </row>
    <row r="18" ht="42" spans="1:6">
      <c r="A18" s="15" t="s">
        <v>37</v>
      </c>
      <c r="B18" s="13">
        <f>B19+10*LOG10(B12/B13)-B20</f>
        <v>12.7712125471966</v>
      </c>
      <c r="C18" s="13">
        <f>C19+10*LOG10(C12/C13)-C20</f>
        <v>12.7712125471966</v>
      </c>
      <c r="D18" s="13">
        <f>D19+10*LOG10(D12/D13)-D20</f>
        <v>12.7712125471966</v>
      </c>
      <c r="E18" s="13">
        <f>E19+10*LOG10(E12/E13)-E20</f>
        <v>9.82121254719662</v>
      </c>
      <c r="F18" s="13">
        <f>F19+10*LOG10(F12/F13)-F20</f>
        <v>9.82121254719662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6" t="s">
        <v>41</v>
      </c>
      <c r="B20" s="17">
        <v>0</v>
      </c>
      <c r="C20" s="17">
        <v>0</v>
      </c>
      <c r="D20" s="17">
        <v>0</v>
      </c>
      <c r="E20" s="17">
        <v>2.95</v>
      </c>
      <c r="F20" s="17">
        <v>2.95</v>
      </c>
    </row>
    <row r="21" ht="61.5" customHeight="1" spans="1:6">
      <c r="A21" s="28" t="s">
        <v>43</v>
      </c>
      <c r="B21" s="19">
        <v>8</v>
      </c>
      <c r="C21" s="19">
        <v>8</v>
      </c>
      <c r="D21" s="19">
        <v>8</v>
      </c>
      <c r="E21" s="19">
        <v>1.61</v>
      </c>
      <c r="F21" s="19">
        <v>1.61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 t="s">
        <v>16</v>
      </c>
    </row>
    <row r="26" spans="1:6">
      <c r="A26" s="8" t="s">
        <v>51</v>
      </c>
      <c r="B26" s="13">
        <f>B17+B18+B21-B23-B24</f>
        <v>52.3548374681491</v>
      </c>
      <c r="C26" s="13">
        <f>C17+C18+C21-C23-C24</f>
        <v>52.3548374681491</v>
      </c>
      <c r="D26" s="13">
        <f>D17+D18+D21-D23-D24</f>
        <v>52.3548374681491</v>
      </c>
      <c r="E26" s="13">
        <f>E17+E18+E21-E23-E24</f>
        <v>41.7654501020661</v>
      </c>
      <c r="F26" s="13">
        <f>F17+F18+F21-F23-F24</f>
        <v>41.7654501020661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4</v>
      </c>
      <c r="C28" s="13">
        <v>2</v>
      </c>
      <c r="D28" s="13">
        <v>1</v>
      </c>
      <c r="E28" s="13">
        <v>4</v>
      </c>
      <c r="F28" s="13">
        <v>1</v>
      </c>
    </row>
    <row r="29" spans="1:6">
      <c r="A29" s="8" t="s">
        <v>54</v>
      </c>
      <c r="B29" s="13">
        <v>4</v>
      </c>
      <c r="C29" s="13">
        <v>2</v>
      </c>
      <c r="D29" s="13">
        <v>1</v>
      </c>
      <c r="E29" s="13">
        <v>4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5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1" t="s">
        <v>105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5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 t="s">
        <v>16</v>
      </c>
    </row>
    <row r="38" spans="1:6">
      <c r="A38" s="16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17">
        <v>-999</v>
      </c>
    </row>
    <row r="39" ht="28" spans="1:6">
      <c r="A39" s="8" t="s">
        <v>106</v>
      </c>
      <c r="B39" s="10" t="s">
        <v>16</v>
      </c>
      <c r="C39" s="10" t="s">
        <v>16</v>
      </c>
      <c r="D39" s="10" t="s">
        <v>16</v>
      </c>
      <c r="E39" s="10" t="s">
        <v>16</v>
      </c>
      <c r="F39" s="10" t="s">
        <v>16</v>
      </c>
    </row>
    <row r="40" ht="28" spans="1:6">
      <c r="A40" s="8" t="s">
        <v>107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  <c r="E40" s="13">
        <f>10*LOG10(10^((E35+E36)/10)+10^(E38/10))</f>
        <v>-167</v>
      </c>
      <c r="F40" s="13">
        <f>10*LOG10(10^((F35+F36)/10)+10^(F38/10))</f>
        <v>-167</v>
      </c>
    </row>
    <row r="41" spans="1:6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 t="s">
        <v>16</v>
      </c>
    </row>
    <row r="42" spans="1:6">
      <c r="A42" s="29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</row>
    <row r="43" spans="1:6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</row>
    <row r="44" spans="1:6">
      <c r="A44" s="8" t="s">
        <v>72</v>
      </c>
      <c r="B44" s="13">
        <f>B40+10*LOG10(B42)</f>
        <v>-105.416375079047</v>
      </c>
      <c r="C44" s="13">
        <f>C40+10*LOG10(C42)</f>
        <v>-105.416375079047</v>
      </c>
      <c r="D44" s="13">
        <f>D40+10*LOG10(D42)</f>
        <v>-105.416375079047</v>
      </c>
      <c r="E44" s="13">
        <f>E40+10*LOG10(E42)</f>
        <v>-106.66576244513</v>
      </c>
      <c r="F44" s="13">
        <f>F40+10*LOG10(F42)</f>
        <v>-106.66576244513</v>
      </c>
    </row>
    <row r="45" spans="1:6">
      <c r="A45" s="21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</row>
    <row r="46" spans="1:6">
      <c r="A46" s="29" t="s">
        <v>75</v>
      </c>
      <c r="B46" s="19">
        <v>-7.5</v>
      </c>
      <c r="C46" s="19">
        <v>-4</v>
      </c>
      <c r="D46" s="19">
        <v>1.2</v>
      </c>
      <c r="E46" s="19">
        <v>-12.23</v>
      </c>
      <c r="F46" s="19">
        <v>-8.52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</row>
    <row r="49" ht="33.75" customHeight="1" spans="1:6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</row>
    <row r="50" ht="28" spans="1: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ht="28" spans="1:6">
      <c r="A51" s="8" t="s">
        <v>82</v>
      </c>
      <c r="B51" s="13">
        <f>B44+B46+B47-B49</f>
        <v>-110.916375079047</v>
      </c>
      <c r="C51" s="13">
        <f>C44+C46+C47-C49</f>
        <v>-107.416375079047</v>
      </c>
      <c r="D51" s="13">
        <f>D44+D46+D47-D49</f>
        <v>-102.216375079047</v>
      </c>
      <c r="E51" s="13">
        <f>E44+E46+E47-E49</f>
        <v>-116.895762445131</v>
      </c>
      <c r="F51" s="13">
        <f>F44+F46+F47-F49</f>
        <v>-113.18576244513</v>
      </c>
    </row>
    <row r="52" ht="28" spans="1: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</row>
    <row r="53" ht="28" spans="1:6">
      <c r="A53" s="30" t="s">
        <v>85</v>
      </c>
      <c r="B53" s="23">
        <f>B26+B30+B33-B34-B51</f>
        <v>162.271212547197</v>
      </c>
      <c r="C53" s="23">
        <f>C26+C30+C33-C34-C51</f>
        <v>155.771212547197</v>
      </c>
      <c r="D53" s="23">
        <f>D26+D30+D33-D34-D51</f>
        <v>150.571212547197</v>
      </c>
      <c r="E53" s="23">
        <f>E26+E30+E33-E34-E51</f>
        <v>157.661212547197</v>
      </c>
      <c r="F53" s="23">
        <f>F26+F30+F33-F34-F51</f>
        <v>150.951212547197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17">
        <v>7</v>
      </c>
    </row>
    <row r="56" ht="28" spans="1:6">
      <c r="A56" s="15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</row>
    <row r="57" ht="28" spans="1:6">
      <c r="A57" s="31" t="s">
        <v>90</v>
      </c>
      <c r="B57" s="17">
        <v>4.48</v>
      </c>
      <c r="C57" s="17">
        <v>4.48</v>
      </c>
      <c r="D57" s="17">
        <v>4.48</v>
      </c>
      <c r="E57" s="17">
        <v>4.48</v>
      </c>
      <c r="F57" s="17">
        <v>4.48</v>
      </c>
    </row>
    <row r="58" spans="1:6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</row>
    <row r="59" spans="1:6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17">
        <v>26.25</v>
      </c>
    </row>
    <row r="60" spans="1:6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</row>
    <row r="61" ht="28" spans="1:6">
      <c r="A61" s="32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</row>
    <row r="62" ht="28" spans="1:6">
      <c r="A62" s="30" t="s">
        <v>109</v>
      </c>
      <c r="B62" s="23">
        <f>B53-B57+B58-B59+B60</f>
        <v>131.541212547197</v>
      </c>
      <c r="C62" s="23">
        <f>C53-C57+C58-C59+C60</f>
        <v>125.041212547197</v>
      </c>
      <c r="D62" s="23">
        <f>D53-D57+D58-D59+D60</f>
        <v>119.841212547197</v>
      </c>
      <c r="E62" s="23">
        <f>E53-E57+E58-E59+E60</f>
        <v>126.931212547197</v>
      </c>
      <c r="F62" s="23">
        <f>F53-F57+F58-F59+F60</f>
        <v>120.221212547197</v>
      </c>
    </row>
    <row r="63" spans="3:6">
      <c r="C63" s="2"/>
      <c r="D63" s="2"/>
      <c r="F63" s="2"/>
    </row>
    <row r="64" spans="1:6">
      <c r="A64" s="32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</row>
    <row r="65" spans="1:6">
      <c r="A65" s="30" t="s">
        <v>98</v>
      </c>
      <c r="B65" s="23">
        <f>B17-B23-B51+B21+B33</f>
        <v>153.5</v>
      </c>
      <c r="C65" s="23">
        <f>C17-C23-C51+C21+C33</f>
        <v>150</v>
      </c>
      <c r="D65" s="23">
        <f>D17-D23-D51+D21+D33</f>
        <v>144.8</v>
      </c>
      <c r="E65" s="23">
        <f>E17-E23-E51+E21+E33</f>
        <v>151.84</v>
      </c>
      <c r="F65" s="23">
        <f>F17-F23-F51+F21+F33</f>
        <v>148.13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100</v>
      </c>
      <c r="C1" s="4"/>
      <c r="D1" s="4"/>
      <c r="E1" s="4" t="s">
        <v>101</v>
      </c>
      <c r="F1" s="4"/>
    </row>
    <row r="2" ht="29.25" customHeight="1" spans="1:6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</row>
    <row r="3" spans="1:6">
      <c r="A3" s="8" t="s">
        <v>11</v>
      </c>
      <c r="B3" s="9">
        <v>2.6</v>
      </c>
      <c r="C3" s="9">
        <v>2.6</v>
      </c>
      <c r="D3" s="9">
        <v>2.6</v>
      </c>
      <c r="E3" s="9">
        <v>2.6</v>
      </c>
      <c r="F3" s="9">
        <v>2.6</v>
      </c>
    </row>
    <row r="4" spans="1:6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</row>
    <row r="7" spans="1:6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 t="s">
        <v>16</v>
      </c>
    </row>
    <row r="8" spans="1:6">
      <c r="A8" s="8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192</v>
      </c>
      <c r="C12" s="13">
        <v>192</v>
      </c>
      <c r="D12" s="13">
        <v>192</v>
      </c>
      <c r="E12" s="13">
        <v>192</v>
      </c>
      <c r="F12" s="13">
        <v>192</v>
      </c>
    </row>
    <row r="13" spans="1:6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13">
        <v>64</v>
      </c>
    </row>
    <row r="14" spans="1:6">
      <c r="A14" s="16" t="s">
        <v>29</v>
      </c>
      <c r="B14" s="17">
        <v>4</v>
      </c>
      <c r="C14" s="17">
        <v>4</v>
      </c>
      <c r="D14" s="17">
        <v>4</v>
      </c>
      <c r="E14" s="17">
        <v>4</v>
      </c>
      <c r="F14" s="17">
        <v>4</v>
      </c>
    </row>
    <row r="15" spans="1:6">
      <c r="A15" s="11" t="s">
        <v>31</v>
      </c>
      <c r="B15" s="13">
        <v>33</v>
      </c>
      <c r="C15" s="13">
        <v>33</v>
      </c>
      <c r="D15" s="13">
        <v>33</v>
      </c>
      <c r="E15" s="13">
        <v>33</v>
      </c>
      <c r="F15" s="13">
        <v>33</v>
      </c>
    </row>
    <row r="16" spans="1:6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  <c r="E16" s="13">
        <f>E15+10*LOG10(E4)</f>
        <v>53</v>
      </c>
      <c r="F16" s="13">
        <f>F15+10*LOG10(F4)</f>
        <v>53</v>
      </c>
    </row>
    <row r="17" ht="28" spans="1:6">
      <c r="A17" s="8" t="s">
        <v>35</v>
      </c>
      <c r="B17" s="13">
        <f>B15+10*LOG10(B42/1000000)</f>
        <v>44.1260500153457</v>
      </c>
      <c r="C17" s="13">
        <f>C15+10*LOG10(C42/1000000)</f>
        <v>44.1260500153457</v>
      </c>
      <c r="D17" s="13">
        <f>D15+10*LOG10(D42/1000000)</f>
        <v>44.1260500153457</v>
      </c>
      <c r="E17" s="13">
        <f>E15+10*LOG10(E42/1000000)</f>
        <v>44.2450422483428</v>
      </c>
      <c r="F17" s="13">
        <f>F15+10*LOG10(F42/1000000)</f>
        <v>44.2450422483428</v>
      </c>
    </row>
    <row r="18" ht="42" spans="1:6">
      <c r="A18" s="15" t="s">
        <v>37</v>
      </c>
      <c r="B18" s="13">
        <f>B19+10*LOG10(B12/B13)-B20</f>
        <v>12.7712125471966</v>
      </c>
      <c r="C18" s="13">
        <f>C19+10*LOG10(C12/C13)-C20</f>
        <v>12.7712125471966</v>
      </c>
      <c r="D18" s="13">
        <f>D19+10*LOG10(D12/D13)-D20</f>
        <v>12.7712125471966</v>
      </c>
      <c r="E18" s="13">
        <f>E19+10*LOG10(E12/E13)-E20</f>
        <v>9.82121254719662</v>
      </c>
      <c r="F18" s="13">
        <f>F19+10*LOG10(F12/F13)-F20</f>
        <v>9.82121254719662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6" t="s">
        <v>41</v>
      </c>
      <c r="B20" s="17">
        <v>0</v>
      </c>
      <c r="C20" s="17">
        <v>0</v>
      </c>
      <c r="D20" s="17">
        <v>0</v>
      </c>
      <c r="E20" s="17">
        <v>2.95</v>
      </c>
      <c r="F20" s="17">
        <v>2.95</v>
      </c>
    </row>
    <row r="21" ht="61.5" customHeight="1" spans="1:6">
      <c r="A21" s="28" t="s">
        <v>43</v>
      </c>
      <c r="B21" s="19">
        <v>8</v>
      </c>
      <c r="C21" s="19">
        <v>8</v>
      </c>
      <c r="D21" s="19">
        <v>8</v>
      </c>
      <c r="E21" s="19">
        <v>1.61</v>
      </c>
      <c r="F21" s="19">
        <v>1.61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 t="s">
        <v>16</v>
      </c>
    </row>
    <row r="26" spans="1:6">
      <c r="A26" s="8" t="s">
        <v>51</v>
      </c>
      <c r="B26" s="13">
        <f>B17+B18+B21-B23-B24</f>
        <v>61.8972625625424</v>
      </c>
      <c r="C26" s="13">
        <f>C17+C18+C21-C23-C24</f>
        <v>61.8972625625424</v>
      </c>
      <c r="D26" s="13">
        <f>D17+D18+D21-D23-D24</f>
        <v>61.8972625625424</v>
      </c>
      <c r="E26" s="13">
        <f>E17+E18+E21-E23-E24</f>
        <v>52.6762547955394</v>
      </c>
      <c r="F26" s="13">
        <f>F17+F18+F21-F23-F24</f>
        <v>52.6762547955394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4</v>
      </c>
      <c r="C28" s="13">
        <v>2</v>
      </c>
      <c r="D28" s="13">
        <v>1</v>
      </c>
      <c r="E28" s="13">
        <v>4</v>
      </c>
      <c r="F28" s="13">
        <v>1</v>
      </c>
    </row>
    <row r="29" spans="1:6">
      <c r="A29" s="8" t="s">
        <v>54</v>
      </c>
      <c r="B29" s="13">
        <v>4</v>
      </c>
      <c r="C29" s="13">
        <v>2</v>
      </c>
      <c r="D29" s="13">
        <v>1</v>
      </c>
      <c r="E29" s="13">
        <v>4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5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1" t="s">
        <v>105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5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 t="s">
        <v>16</v>
      </c>
    </row>
    <row r="38" spans="1:6">
      <c r="A38" s="16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17">
        <v>-999</v>
      </c>
    </row>
    <row r="39" ht="28" spans="1:6">
      <c r="A39" s="8" t="s">
        <v>106</v>
      </c>
      <c r="B39" s="10" t="s">
        <v>16</v>
      </c>
      <c r="C39" s="10" t="s">
        <v>16</v>
      </c>
      <c r="D39" s="10" t="s">
        <v>16</v>
      </c>
      <c r="E39" s="10" t="s">
        <v>16</v>
      </c>
      <c r="F39" s="10" t="s">
        <v>16</v>
      </c>
    </row>
    <row r="40" ht="28" spans="1:6">
      <c r="A40" s="8" t="s">
        <v>107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  <c r="E40" s="13">
        <f>10*LOG10(10^((E35+E36)/10)+10^(E38/10))</f>
        <v>-167</v>
      </c>
      <c r="F40" s="13">
        <f>10*LOG10(10^((F35+F36)/10)+10^(F38/10))</f>
        <v>-167</v>
      </c>
    </row>
    <row r="41" spans="1:6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 t="s">
        <v>16</v>
      </c>
    </row>
    <row r="42" spans="1:6">
      <c r="A42" s="29" t="s">
        <v>70</v>
      </c>
      <c r="B42" s="19">
        <f>36*360*1000</f>
        <v>12960000</v>
      </c>
      <c r="C42" s="19">
        <f>36*360*1000</f>
        <v>12960000</v>
      </c>
      <c r="D42" s="19">
        <f>36*360*1000</f>
        <v>12960000</v>
      </c>
      <c r="E42" s="19">
        <f>37*360*1000</f>
        <v>13320000</v>
      </c>
      <c r="F42" s="19">
        <f>37*360*1000</f>
        <v>13320000</v>
      </c>
    </row>
    <row r="43" spans="1:6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</row>
    <row r="44" spans="1:6">
      <c r="A44" s="8" t="s">
        <v>72</v>
      </c>
      <c r="B44" s="13">
        <f>B40+10*LOG10(B42)</f>
        <v>-95.8739499846543</v>
      </c>
      <c r="C44" s="13">
        <f>C40+10*LOG10(C42)</f>
        <v>-95.8739499846543</v>
      </c>
      <c r="D44" s="13">
        <f>D40+10*LOG10(D42)</f>
        <v>-95.8739499846543</v>
      </c>
      <c r="E44" s="13">
        <f>E40+10*LOG10(E42)</f>
        <v>-95.7549577516572</v>
      </c>
      <c r="F44" s="13">
        <f>F40+10*LOG10(F42)</f>
        <v>-95.7549577516572</v>
      </c>
    </row>
    <row r="45" spans="1:6">
      <c r="A45" s="21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</row>
    <row r="46" spans="1:6">
      <c r="A46" s="29" t="s">
        <v>75</v>
      </c>
      <c r="B46" s="19">
        <v>-7.6</v>
      </c>
      <c r="C46" s="19">
        <v>-4.9</v>
      </c>
      <c r="D46" s="19">
        <v>-1.4</v>
      </c>
      <c r="E46" s="19">
        <v>-12.54</v>
      </c>
      <c r="F46" s="19">
        <v>-8.98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</row>
    <row r="49" ht="33.75" customHeight="1" spans="1:6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</row>
    <row r="50" ht="28" spans="1: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ht="28" spans="1:6">
      <c r="A51" s="8" t="s">
        <v>82</v>
      </c>
      <c r="B51" s="13">
        <f>B44+B46+B47-B49</f>
        <v>-101.473949984654</v>
      </c>
      <c r="C51" s="13">
        <f>C44+C46+C47-C49</f>
        <v>-98.7739499846543</v>
      </c>
      <c r="D51" s="13">
        <f>D44+D46+D47-D49</f>
        <v>-95.2739499846543</v>
      </c>
      <c r="E51" s="13">
        <f>E44+E46+E47-E49</f>
        <v>-106.294957751657</v>
      </c>
      <c r="F51" s="13">
        <f>F44+F46+F47-F49</f>
        <v>-102.734957751657</v>
      </c>
    </row>
    <row r="52" ht="28" spans="1: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</row>
    <row r="53" ht="28" spans="1:6">
      <c r="A53" s="30" t="s">
        <v>85</v>
      </c>
      <c r="B53" s="23">
        <f>B26+B30+B33-B34-B51</f>
        <v>162.371212547197</v>
      </c>
      <c r="C53" s="23">
        <f>C26+C30+C33-C34-C51</f>
        <v>156.671212547197</v>
      </c>
      <c r="D53" s="23">
        <f>D26+D30+D33-D34-D51</f>
        <v>153.171212547197</v>
      </c>
      <c r="E53" s="23">
        <f>E26+E30+E33-E34-E51</f>
        <v>157.971212547197</v>
      </c>
      <c r="F53" s="23">
        <f>F26+F30+F33-F34-F51</f>
        <v>151.411212547197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17">
        <v>7</v>
      </c>
    </row>
    <row r="56" ht="28" spans="1:6">
      <c r="A56" s="15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</row>
    <row r="57" ht="28" spans="1:6">
      <c r="A57" s="31" t="s">
        <v>90</v>
      </c>
      <c r="B57" s="17">
        <v>4.48</v>
      </c>
      <c r="C57" s="17">
        <v>4.48</v>
      </c>
      <c r="D57" s="17">
        <v>4.48</v>
      </c>
      <c r="E57" s="17">
        <v>4.48</v>
      </c>
      <c r="F57" s="17">
        <v>4.48</v>
      </c>
    </row>
    <row r="58" spans="1:6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</row>
    <row r="59" spans="1:6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17">
        <v>26.25</v>
      </c>
    </row>
    <row r="60" spans="1:6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</row>
    <row r="61" ht="28" spans="1:6">
      <c r="A61" s="32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</row>
    <row r="62" ht="28" spans="1:6">
      <c r="A62" s="30" t="s">
        <v>109</v>
      </c>
      <c r="B62" s="23">
        <f>B53-B57+B58-B59+B60</f>
        <v>131.641212547197</v>
      </c>
      <c r="C62" s="23">
        <f>C53-C57+C58-C59+C60</f>
        <v>125.941212547197</v>
      </c>
      <c r="D62" s="23">
        <f>D53-D57+D58-D59+D60</f>
        <v>122.441212547197</v>
      </c>
      <c r="E62" s="23">
        <f>E53-E57+E58-E59+E60</f>
        <v>127.241212547197</v>
      </c>
      <c r="F62" s="23">
        <f>F53-F57+F58-F59+F60</f>
        <v>120.681212547197</v>
      </c>
    </row>
    <row r="63" spans="3:6">
      <c r="C63" s="2"/>
      <c r="D63" s="2"/>
      <c r="F63" s="2"/>
    </row>
    <row r="64" spans="1:6">
      <c r="A64" s="32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</row>
    <row r="65" spans="1:6">
      <c r="A65" s="30" t="s">
        <v>98</v>
      </c>
      <c r="B65" s="23">
        <f>B17-B23-B51+B21+B33</f>
        <v>153.6</v>
      </c>
      <c r="C65" s="23">
        <f>C17-C23-C51+C21+C33</f>
        <v>150.9</v>
      </c>
      <c r="D65" s="23">
        <f>D17-D23-D51+D21+D33</f>
        <v>147.4</v>
      </c>
      <c r="E65" s="23">
        <f>E17-E23-E51+E21+E33</f>
        <v>152.15</v>
      </c>
      <c r="F65" s="23">
        <f>F17-F23-F51+F21+F33</f>
        <v>148.59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42" sqref="D4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100</v>
      </c>
      <c r="C1" s="4"/>
      <c r="D1" s="4" t="s">
        <v>101</v>
      </c>
      <c r="E1" s="4"/>
    </row>
    <row r="2" ht="29.25" customHeight="1" spans="1: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</row>
    <row r="3" spans="1:5">
      <c r="A3" s="8" t="s">
        <v>11</v>
      </c>
      <c r="B3" s="9">
        <v>2.6</v>
      </c>
      <c r="C3" s="9">
        <v>2.6</v>
      </c>
      <c r="D3" s="9">
        <v>2.6</v>
      </c>
      <c r="E3" s="9">
        <v>2.6</v>
      </c>
    </row>
    <row r="4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</row>
    <row r="8" spans="1: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</row>
    <row r="14" spans="1: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</row>
    <row r="26" spans="1:5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</row>
    <row r="29" spans="1: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</row>
    <row r="30" ht="42" spans="1:5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  <c r="D30" s="13">
        <f>D31+10*LOG10(D28/D13)-D32</f>
        <v>9.82121254719662</v>
      </c>
      <c r="E30" s="13">
        <f>E31+10*LOG10(E28/E13)-E32</f>
        <v>9.82121254719662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</row>
    <row r="33" ht="28" spans="1: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</row>
    <row r="37" spans="1:5">
      <c r="A37" s="33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</row>
    <row r="38" spans="1:5">
      <c r="A38" s="31" t="s">
        <v>65</v>
      </c>
      <c r="B38" s="17">
        <v>-999</v>
      </c>
      <c r="C38" s="17">
        <v>-999</v>
      </c>
      <c r="D38" s="17">
        <v>-999</v>
      </c>
      <c r="E38" s="17">
        <v>-999</v>
      </c>
    </row>
    <row r="39" ht="28" spans="1: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</row>
    <row r="40" ht="28" spans="1:5">
      <c r="A40" s="8" t="s">
        <v>107</v>
      </c>
      <c r="B40" s="13">
        <f>10*LOG10(10^((B35+B36)/10)+10^(B38/10))</f>
        <v>-169</v>
      </c>
      <c r="C40" s="13">
        <f>10*LOG10(10^((C35+C36)/10)+10^(C38/10))</f>
        <v>-169</v>
      </c>
      <c r="D40" s="13">
        <f>10*LOG10(10^((D35+D36)/10)+10^(D38/10))</f>
        <v>-169</v>
      </c>
      <c r="E40" s="13">
        <f>10*LOG10(10^((E35+E36)/10)+10^(E38/10))</f>
        <v>-169</v>
      </c>
    </row>
    <row r="41" spans="1: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</row>
    <row r="42" spans="1:5">
      <c r="A42" s="34" t="s">
        <v>70</v>
      </c>
      <c r="B42" s="13">
        <f>2*360*1000</f>
        <v>720000</v>
      </c>
      <c r="C42" s="13">
        <f>2*360*1000</f>
        <v>720000</v>
      </c>
      <c r="D42" s="13">
        <f>2*360*1000</f>
        <v>720000</v>
      </c>
      <c r="E42" s="13">
        <f>2*360*1000</f>
        <v>720000</v>
      </c>
    </row>
    <row r="43" spans="1: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</row>
    <row r="44" spans="1:5">
      <c r="A44" s="8" t="s">
        <v>72</v>
      </c>
      <c r="B44" s="13">
        <f>B40+10*LOG10(B42)</f>
        <v>-110.426675035687</v>
      </c>
      <c r="C44" s="13">
        <f>C40+10*LOG10(C42)</f>
        <v>-110.426675035687</v>
      </c>
      <c r="D44" s="13">
        <f>D40+10*LOG10(D42)</f>
        <v>-110.426675035687</v>
      </c>
      <c r="E44" s="13">
        <f>E40+10*LOG10(E42)</f>
        <v>-110.426675035687</v>
      </c>
    </row>
    <row r="45" spans="1:5">
      <c r="A45" s="34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</row>
    <row r="46" spans="1:5">
      <c r="A46" s="35" t="s">
        <v>75</v>
      </c>
      <c r="B46" s="19">
        <v>-1.8</v>
      </c>
      <c r="C46" s="19">
        <v>-1.8</v>
      </c>
      <c r="D46" s="19">
        <v>-7.21</v>
      </c>
      <c r="E46" s="19">
        <v>-7.21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28" spans="1: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</row>
    <row r="51" ht="28" spans="1:5">
      <c r="A51" s="8" t="s">
        <v>82</v>
      </c>
      <c r="B51" s="13">
        <f>B44+B46+B47-B49</f>
        <v>-110.226675035687</v>
      </c>
      <c r="C51" s="13">
        <f>C44+C46+C47-C49</f>
        <v>-110.226675035687</v>
      </c>
      <c r="D51" s="13">
        <f>D44+D46+D47-D49</f>
        <v>-115.636675035687</v>
      </c>
      <c r="E51" s="13">
        <f>E44+E46+E47-E49</f>
        <v>-115.636675035687</v>
      </c>
    </row>
    <row r="52" ht="28" spans="1:5">
      <c r="A52" s="32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</row>
    <row r="53" ht="28" spans="1:5">
      <c r="A53" s="30" t="s">
        <v>85</v>
      </c>
      <c r="B53" s="23">
        <f>B26+B30+B33-B34-B51</f>
        <v>149.997887582884</v>
      </c>
      <c r="C53" s="23">
        <f>C26+C30+C33-C34-C51</f>
        <v>146.997887582884</v>
      </c>
      <c r="D53" s="23">
        <f>D26+D30+D33-D34-D51</f>
        <v>156.497887582884</v>
      </c>
      <c r="E53" s="23">
        <f>E26+E30+E33-E34-E51</f>
        <v>153.497887582884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</row>
    <row r="56" ht="28" spans="1:5">
      <c r="A56" s="33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</row>
    <row r="57" ht="28" spans="1:5">
      <c r="A57" s="31" t="s">
        <v>90</v>
      </c>
      <c r="B57" s="17">
        <v>4.48</v>
      </c>
      <c r="C57" s="17">
        <v>4.48</v>
      </c>
      <c r="D57" s="17">
        <v>4.48</v>
      </c>
      <c r="E57" s="17">
        <v>4.48</v>
      </c>
    </row>
    <row r="58" spans="1: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</row>
    <row r="59" spans="1: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</row>
    <row r="60" spans="1: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</row>
    <row r="61" ht="28" spans="1:5">
      <c r="A61" s="32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</row>
    <row r="62" ht="28" spans="1:5">
      <c r="A62" s="30" t="s">
        <v>109</v>
      </c>
      <c r="B62" s="23">
        <f>B53-B57+B58-B59+B60</f>
        <v>119.267887582884</v>
      </c>
      <c r="C62" s="23">
        <f>C53-C57+C58-C59+C60</f>
        <v>116.267887582884</v>
      </c>
      <c r="D62" s="23">
        <f>D53-D57+D58-D59+D60</f>
        <v>125.767887582884</v>
      </c>
      <c r="E62" s="23">
        <f>E53-E57+E58-E59+E60</f>
        <v>122.767887582884</v>
      </c>
    </row>
    <row r="63" spans="2:5">
      <c r="B63" s="36"/>
      <c r="C63" s="36"/>
      <c r="D63" s="36"/>
      <c r="E63" s="36"/>
    </row>
    <row r="64" spans="1:5">
      <c r="A64" s="32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</row>
    <row r="65" spans="1:5">
      <c r="A65" s="30" t="s">
        <v>98</v>
      </c>
      <c r="B65" s="23">
        <f>B17-B23-B51+B21+B33</f>
        <v>141.226675035687</v>
      </c>
      <c r="C65" s="23">
        <f>C17-C23-C51+C21+C33</f>
        <v>141.226675035687</v>
      </c>
      <c r="D65" s="23">
        <f>D17-D23-D51+D21+D33</f>
        <v>150.676675035687</v>
      </c>
      <c r="E65" s="23">
        <f>E17-E23-E51+E21+E33</f>
        <v>150.676675035687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5" outlineLevelCol="3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>
      <c r="A1" s="3"/>
      <c r="B1" s="4" t="s">
        <v>112</v>
      </c>
      <c r="C1" s="4"/>
      <c r="D1" s="4"/>
    </row>
    <row r="2" ht="29.25" customHeight="1" spans="1:4">
      <c r="A2" s="5" t="s">
        <v>10</v>
      </c>
      <c r="B2" s="6" t="s">
        <v>102</v>
      </c>
      <c r="C2" s="7" t="s">
        <v>103</v>
      </c>
      <c r="D2" s="7" t="s">
        <v>104</v>
      </c>
    </row>
    <row r="3" spans="1:4">
      <c r="A3" s="8" t="s">
        <v>11</v>
      </c>
      <c r="B3" s="9">
        <v>2.6</v>
      </c>
      <c r="C3" s="9">
        <v>2.6</v>
      </c>
      <c r="D3" s="9">
        <v>2.6</v>
      </c>
    </row>
    <row r="4" spans="1:4">
      <c r="A4" s="8" t="s">
        <v>13</v>
      </c>
      <c r="B4" s="9">
        <v>100</v>
      </c>
      <c r="C4" s="9">
        <v>100</v>
      </c>
      <c r="D4" s="9">
        <v>100</v>
      </c>
    </row>
    <row r="5" spans="1:4">
      <c r="A5" s="8" t="s">
        <v>15</v>
      </c>
      <c r="B5" s="10" t="s">
        <v>16</v>
      </c>
      <c r="C5" s="10" t="s">
        <v>16</v>
      </c>
      <c r="D5" s="10" t="s">
        <v>16</v>
      </c>
    </row>
    <row r="6" spans="1:4">
      <c r="A6" s="8" t="s">
        <v>17</v>
      </c>
      <c r="B6" s="13" t="s">
        <v>16</v>
      </c>
      <c r="C6" s="13" t="s">
        <v>16</v>
      </c>
      <c r="D6" s="13" t="s">
        <v>16</v>
      </c>
    </row>
    <row r="7" spans="1:4">
      <c r="A7" s="8" t="s">
        <v>19</v>
      </c>
      <c r="B7" s="10" t="s">
        <v>16</v>
      </c>
      <c r="C7" s="10" t="s">
        <v>16</v>
      </c>
      <c r="D7" s="10" t="s">
        <v>16</v>
      </c>
    </row>
    <row r="8" spans="1:4">
      <c r="A8" s="8" t="s">
        <v>20</v>
      </c>
      <c r="B8" s="27">
        <v>0.1</v>
      </c>
      <c r="C8" s="27">
        <v>0.1</v>
      </c>
      <c r="D8" s="27">
        <v>0.1</v>
      </c>
    </row>
    <row r="9" spans="1:4">
      <c r="A9" s="8" t="s">
        <v>21</v>
      </c>
      <c r="B9" s="13" t="s">
        <v>22</v>
      </c>
      <c r="C9" s="13" t="s">
        <v>22</v>
      </c>
      <c r="D9" s="13" t="s">
        <v>22</v>
      </c>
    </row>
    <row r="10" spans="1:4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customHeight="1" spans="1:4">
      <c r="A12" s="8" t="s">
        <v>25</v>
      </c>
      <c r="B12" s="13">
        <v>192</v>
      </c>
      <c r="C12" s="13">
        <v>192</v>
      </c>
      <c r="D12" s="13">
        <v>192</v>
      </c>
    </row>
    <row r="13" spans="1:4">
      <c r="A13" s="8" t="s">
        <v>27</v>
      </c>
      <c r="B13" s="13">
        <v>64</v>
      </c>
      <c r="C13" s="13">
        <v>64</v>
      </c>
      <c r="D13" s="13">
        <v>64</v>
      </c>
    </row>
    <row r="14" spans="1:4">
      <c r="A14" s="16" t="s">
        <v>29</v>
      </c>
      <c r="B14" s="17">
        <v>4</v>
      </c>
      <c r="C14" s="17">
        <v>4</v>
      </c>
      <c r="D14" s="17">
        <v>4</v>
      </c>
    </row>
    <row r="15" spans="1:4">
      <c r="A15" s="11" t="s">
        <v>31</v>
      </c>
      <c r="B15" s="13">
        <v>33</v>
      </c>
      <c r="C15" s="13">
        <v>33</v>
      </c>
      <c r="D15" s="13">
        <v>33</v>
      </c>
    </row>
    <row r="16" spans="1:4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ht="28" spans="1:4">
      <c r="A17" s="8" t="s">
        <v>35</v>
      </c>
      <c r="B17" s="13">
        <f>B15+10*LOG10(B42/1000000)</f>
        <v>41.5733249643127</v>
      </c>
      <c r="C17" s="13">
        <f>C15+10*LOG10(C42/1000000)</f>
        <v>41.5733249643127</v>
      </c>
      <c r="D17" s="13">
        <f>D15+10*LOG10(D42/1000000)</f>
        <v>41.5733249643127</v>
      </c>
    </row>
    <row r="18" ht="42" spans="1:4">
      <c r="A18" s="15" t="s">
        <v>37</v>
      </c>
      <c r="B18" s="13">
        <f>B19+10*LOG10(B12/B13)-B20</f>
        <v>12.7712125471966</v>
      </c>
      <c r="C18" s="13">
        <f>C19+10*LOG10(C12/C13)-C20</f>
        <v>12.7712125471966</v>
      </c>
      <c r="D18" s="13">
        <f>D19+10*LOG10(D12/D13)-D20</f>
        <v>12.7712125471966</v>
      </c>
    </row>
    <row r="19" spans="1:4">
      <c r="A19" s="8" t="s">
        <v>39</v>
      </c>
      <c r="B19" s="13">
        <v>8</v>
      </c>
      <c r="C19" s="13">
        <v>8</v>
      </c>
      <c r="D19" s="13">
        <v>8</v>
      </c>
    </row>
    <row r="20" ht="42" spans="1:4">
      <c r="A20" s="16" t="s">
        <v>41</v>
      </c>
      <c r="B20" s="17">
        <v>0</v>
      </c>
      <c r="C20" s="17">
        <v>0</v>
      </c>
      <c r="D20" s="17">
        <v>0</v>
      </c>
    </row>
    <row r="21" ht="61.5" customHeight="1" spans="1:4">
      <c r="A21" s="28" t="s">
        <v>43</v>
      </c>
      <c r="B21" s="19">
        <v>8</v>
      </c>
      <c r="C21" s="19">
        <v>8</v>
      </c>
      <c r="D21" s="19">
        <v>8</v>
      </c>
    </row>
    <row r="22" spans="1:4">
      <c r="A22" s="8" t="s">
        <v>45</v>
      </c>
      <c r="B22" s="13">
        <v>0</v>
      </c>
      <c r="C22" s="13">
        <v>0</v>
      </c>
      <c r="D22" s="13">
        <v>0</v>
      </c>
    </row>
    <row r="23" spans="1:4">
      <c r="A23" s="8" t="s">
        <v>47</v>
      </c>
      <c r="B23" s="13">
        <v>0</v>
      </c>
      <c r="C23" s="13">
        <v>0</v>
      </c>
      <c r="D23" s="13">
        <v>0</v>
      </c>
    </row>
    <row r="24" ht="28" spans="1:4">
      <c r="A24" s="8" t="s">
        <v>48</v>
      </c>
      <c r="B24" s="13">
        <v>3</v>
      </c>
      <c r="C24" s="13">
        <v>3</v>
      </c>
      <c r="D24" s="13">
        <v>3</v>
      </c>
    </row>
    <row r="25" spans="1:4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>
      <c r="A26" s="8" t="s">
        <v>51</v>
      </c>
      <c r="B26" s="13">
        <f>B17+B18+B21-B23-B24</f>
        <v>59.3445375115093</v>
      </c>
      <c r="C26" s="13">
        <f>C17+C18+C21-C23-C24</f>
        <v>59.3445375115093</v>
      </c>
      <c r="D26" s="13">
        <f>D17+D18+D21-D23-D24</f>
        <v>59.3445375115093</v>
      </c>
    </row>
    <row r="27" spans="1:4">
      <c r="A27" s="5" t="s">
        <v>52</v>
      </c>
      <c r="B27" s="14"/>
      <c r="C27" s="14"/>
      <c r="D27" s="14"/>
    </row>
    <row r="28" spans="1:4">
      <c r="A28" s="8" t="s">
        <v>53</v>
      </c>
      <c r="B28" s="13">
        <v>4</v>
      </c>
      <c r="C28" s="13">
        <v>2</v>
      </c>
      <c r="D28" s="13">
        <v>1</v>
      </c>
    </row>
    <row r="29" spans="1:4">
      <c r="A29" s="8" t="s">
        <v>54</v>
      </c>
      <c r="B29" s="13">
        <v>4</v>
      </c>
      <c r="C29" s="13">
        <v>2</v>
      </c>
      <c r="D29" s="13">
        <v>1</v>
      </c>
    </row>
    <row r="30" ht="42" spans="1:4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>
      <c r="A31" s="8" t="s">
        <v>57</v>
      </c>
      <c r="B31" s="13">
        <v>0</v>
      </c>
      <c r="C31" s="13">
        <v>-3</v>
      </c>
      <c r="D31" s="13">
        <v>-3</v>
      </c>
    </row>
    <row r="32" ht="42" spans="1:4">
      <c r="A32" s="15" t="s">
        <v>58</v>
      </c>
      <c r="B32" s="13">
        <v>0</v>
      </c>
      <c r="C32" s="13">
        <v>0</v>
      </c>
      <c r="D32" s="13">
        <v>0</v>
      </c>
    </row>
    <row r="33" ht="28" spans="1:4">
      <c r="A33" s="21" t="s">
        <v>105</v>
      </c>
      <c r="B33" s="13">
        <v>0</v>
      </c>
      <c r="C33" s="13">
        <v>0</v>
      </c>
      <c r="D33" s="13">
        <v>0</v>
      </c>
    </row>
    <row r="34" ht="28" spans="1:4">
      <c r="A34" s="8" t="s">
        <v>60</v>
      </c>
      <c r="B34" s="13">
        <v>1</v>
      </c>
      <c r="C34" s="13">
        <v>1</v>
      </c>
      <c r="D34" s="13">
        <v>1</v>
      </c>
    </row>
    <row r="35" spans="1:4">
      <c r="A35" s="8" t="s">
        <v>61</v>
      </c>
      <c r="B35" s="9">
        <v>7</v>
      </c>
      <c r="C35" s="9">
        <v>7</v>
      </c>
      <c r="D35" s="9">
        <v>7</v>
      </c>
    </row>
    <row r="36" spans="1:4">
      <c r="A36" s="8" t="s">
        <v>62</v>
      </c>
      <c r="B36" s="9">
        <v>-174</v>
      </c>
      <c r="C36" s="9">
        <v>-174</v>
      </c>
      <c r="D36" s="9">
        <v>-174</v>
      </c>
    </row>
    <row r="37" spans="1:4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>
      <c r="A38" s="16" t="s">
        <v>65</v>
      </c>
      <c r="B38" s="17">
        <v>-999</v>
      </c>
      <c r="C38" s="17">
        <v>-999</v>
      </c>
      <c r="D38" s="17">
        <v>-999</v>
      </c>
    </row>
    <row r="39" ht="28" spans="1:4">
      <c r="A39" s="8" t="s">
        <v>106</v>
      </c>
      <c r="B39" s="10" t="s">
        <v>16</v>
      </c>
      <c r="C39" s="10" t="s">
        <v>16</v>
      </c>
      <c r="D39" s="10" t="s">
        <v>16</v>
      </c>
    </row>
    <row r="40" ht="28" spans="1:4">
      <c r="A40" s="8" t="s">
        <v>107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</row>
    <row r="41" spans="1:4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>
      <c r="A42" s="29" t="s">
        <v>70</v>
      </c>
      <c r="B42" s="19">
        <f>20*360*1000</f>
        <v>7200000</v>
      </c>
      <c r="C42" s="19">
        <f t="shared" ref="C42:D42" si="0">20*360*1000</f>
        <v>7200000</v>
      </c>
      <c r="D42" s="19">
        <f t="shared" si="0"/>
        <v>7200000</v>
      </c>
    </row>
    <row r="43" spans="1:4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>
      <c r="A44" s="8" t="s">
        <v>72</v>
      </c>
      <c r="B44" s="13">
        <f>B40+10*LOG10(B42)</f>
        <v>-98.4266750356874</v>
      </c>
      <c r="C44" s="13">
        <f>C40+10*LOG10(C42)</f>
        <v>-98.4266750356874</v>
      </c>
      <c r="D44" s="13">
        <f>D40+10*LOG10(D42)</f>
        <v>-98.4266750356874</v>
      </c>
    </row>
    <row r="45" spans="1:4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>
      <c r="A46" s="29" t="s">
        <v>75</v>
      </c>
      <c r="B46" s="19">
        <v>-11</v>
      </c>
      <c r="C46" s="19">
        <v>-8</v>
      </c>
      <c r="D46" s="19">
        <v>-4.1</v>
      </c>
    </row>
    <row r="47" spans="1:4">
      <c r="A47" s="8" t="s">
        <v>76</v>
      </c>
      <c r="B47" s="13">
        <v>2</v>
      </c>
      <c r="C47" s="13">
        <v>2</v>
      </c>
      <c r="D47" s="13">
        <v>2</v>
      </c>
    </row>
    <row r="48" ht="28" spans="1:4">
      <c r="A48" s="8" t="s">
        <v>77</v>
      </c>
      <c r="B48" s="13" t="s">
        <v>16</v>
      </c>
      <c r="C48" s="13" t="s">
        <v>16</v>
      </c>
      <c r="D48" s="13" t="s">
        <v>16</v>
      </c>
    </row>
    <row r="49" ht="33.75" customHeight="1" spans="1:4">
      <c r="A49" s="8" t="s">
        <v>79</v>
      </c>
      <c r="B49" s="9">
        <v>0</v>
      </c>
      <c r="C49" s="9">
        <v>0</v>
      </c>
      <c r="D49" s="9">
        <v>0</v>
      </c>
    </row>
    <row r="50" ht="28" spans="1:4">
      <c r="A50" s="8" t="s">
        <v>80</v>
      </c>
      <c r="B50" s="10" t="s">
        <v>16</v>
      </c>
      <c r="C50" s="10" t="s">
        <v>16</v>
      </c>
      <c r="D50" s="10" t="s">
        <v>16</v>
      </c>
    </row>
    <row r="51" ht="28" spans="1:4">
      <c r="A51" s="8" t="s">
        <v>82</v>
      </c>
      <c r="B51" s="13">
        <f>B44+B46+B47-B49</f>
        <v>-107.426675035687</v>
      </c>
      <c r="C51" s="13">
        <f>C44+C46+C47-C49</f>
        <v>-104.426675035687</v>
      </c>
      <c r="D51" s="13">
        <f>D44+D46+D47-D49</f>
        <v>-100.526675035687</v>
      </c>
    </row>
    <row r="52" ht="28" spans="1:4">
      <c r="A52" s="24" t="s">
        <v>83</v>
      </c>
      <c r="B52" s="25" t="s">
        <v>16</v>
      </c>
      <c r="C52" s="25" t="s">
        <v>16</v>
      </c>
      <c r="D52" s="25" t="s">
        <v>16</v>
      </c>
    </row>
    <row r="53" ht="28" spans="1:4">
      <c r="A53" s="30" t="s">
        <v>85</v>
      </c>
      <c r="B53" s="23">
        <f>B26+B30+B33-B34-B51</f>
        <v>165.771212547197</v>
      </c>
      <c r="C53" s="23">
        <f t="shared" ref="C53:D53" si="1">C26+C30+C33-C34-C51</f>
        <v>159.771212547197</v>
      </c>
      <c r="D53" s="23">
        <f t="shared" si="1"/>
        <v>155.871212547197</v>
      </c>
    </row>
    <row r="54" spans="1:4">
      <c r="A54" s="5" t="s">
        <v>86</v>
      </c>
      <c r="B54" s="14"/>
      <c r="C54" s="14"/>
      <c r="D54" s="14"/>
    </row>
    <row r="55" ht="16.5" customHeight="1" spans="1:4">
      <c r="A55" s="16" t="s">
        <v>87</v>
      </c>
      <c r="B55" s="17">
        <v>7</v>
      </c>
      <c r="C55" s="17">
        <v>7</v>
      </c>
      <c r="D55" s="17">
        <v>7</v>
      </c>
    </row>
    <row r="56" ht="28" spans="1:4">
      <c r="A56" s="15" t="s">
        <v>89</v>
      </c>
      <c r="B56" s="26" t="s">
        <v>16</v>
      </c>
      <c r="C56" s="26" t="s">
        <v>16</v>
      </c>
      <c r="D56" s="26" t="s">
        <v>16</v>
      </c>
    </row>
    <row r="57" ht="28" spans="1:4">
      <c r="A57" s="31" t="s">
        <v>90</v>
      </c>
      <c r="B57" s="17">
        <v>4.48</v>
      </c>
      <c r="C57" s="17">
        <v>4.48</v>
      </c>
      <c r="D57" s="17">
        <v>4.48</v>
      </c>
    </row>
    <row r="58" spans="1:4">
      <c r="A58" s="16" t="s">
        <v>91</v>
      </c>
      <c r="B58" s="17">
        <v>0</v>
      </c>
      <c r="C58" s="17">
        <v>0</v>
      </c>
      <c r="D58" s="17">
        <v>0</v>
      </c>
    </row>
    <row r="59" spans="1:4">
      <c r="A59" s="16" t="s">
        <v>92</v>
      </c>
      <c r="B59" s="17">
        <v>26.25</v>
      </c>
      <c r="C59" s="17">
        <v>26.25</v>
      </c>
      <c r="D59" s="17">
        <v>26.25</v>
      </c>
    </row>
    <row r="60" spans="1:4">
      <c r="A60" s="16" t="s">
        <v>93</v>
      </c>
      <c r="B60" s="17">
        <v>0</v>
      </c>
      <c r="C60" s="17">
        <v>0</v>
      </c>
      <c r="D60" s="17">
        <v>0</v>
      </c>
    </row>
    <row r="61" ht="28" spans="1:4">
      <c r="A61" s="32" t="s">
        <v>108</v>
      </c>
      <c r="B61" s="25" t="s">
        <v>16</v>
      </c>
      <c r="C61" s="25" t="s">
        <v>16</v>
      </c>
      <c r="D61" s="25" t="s">
        <v>16</v>
      </c>
    </row>
    <row r="62" ht="28" spans="1:4">
      <c r="A62" s="30" t="s">
        <v>109</v>
      </c>
      <c r="B62" s="23">
        <f>B53-B57+B58-B59+B60</f>
        <v>135.041212547197</v>
      </c>
      <c r="C62" s="23">
        <f t="shared" ref="C62:D62" si="2">C53-C57+C58-C59+C60</f>
        <v>129.041212547197</v>
      </c>
      <c r="D62" s="23">
        <f t="shared" si="2"/>
        <v>125.141212547197</v>
      </c>
    </row>
    <row r="63" spans="3:4">
      <c r="C63" s="2"/>
      <c r="D63" s="2"/>
    </row>
    <row r="64" spans="1:4">
      <c r="A64" s="32" t="s">
        <v>97</v>
      </c>
      <c r="B64" s="25" t="s">
        <v>16</v>
      </c>
      <c r="C64" s="25" t="s">
        <v>16</v>
      </c>
      <c r="D64" s="25" t="s">
        <v>16</v>
      </c>
    </row>
    <row r="65" spans="1:4">
      <c r="A65" s="30" t="s">
        <v>98</v>
      </c>
      <c r="B65" s="23">
        <f>B17-B23-B51+B21+B33</f>
        <v>157</v>
      </c>
      <c r="C65" s="23">
        <f>C17-C23-C51+C21+C33</f>
        <v>154</v>
      </c>
      <c r="D65" s="23">
        <f>D17-D23-D51+D21+D33</f>
        <v>150.1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5" outlineLevelCol="2"/>
  <cols>
    <col min="1" max="1" width="62.125" style="1" customWidth="1"/>
    <col min="2" max="2" width="15.625" style="2" customWidth="1"/>
    <col min="3" max="3" width="15.625" style="1" customWidth="1"/>
    <col min="4" max="16384" width="9" style="1"/>
  </cols>
  <sheetData>
    <row r="1" spans="1:3">
      <c r="A1" s="3"/>
      <c r="B1" s="4" t="s">
        <v>112</v>
      </c>
      <c r="C1" s="4"/>
    </row>
    <row r="2" ht="29.25" customHeight="1" spans="1:3">
      <c r="A2" s="5" t="s">
        <v>10</v>
      </c>
      <c r="B2" s="6" t="s">
        <v>102</v>
      </c>
      <c r="C2" s="7" t="s">
        <v>110</v>
      </c>
    </row>
    <row r="3" spans="1:3">
      <c r="A3" s="8" t="s">
        <v>11</v>
      </c>
      <c r="B3" s="9">
        <v>2.6</v>
      </c>
      <c r="C3" s="9">
        <v>2.6</v>
      </c>
    </row>
    <row r="4" spans="1:3">
      <c r="A4" s="8" t="s">
        <v>13</v>
      </c>
      <c r="B4" s="9">
        <v>100</v>
      </c>
      <c r="C4" s="9">
        <v>100</v>
      </c>
    </row>
    <row r="5" spans="1:3">
      <c r="A5" s="8" t="s">
        <v>15</v>
      </c>
      <c r="B5" s="10" t="s">
        <v>16</v>
      </c>
      <c r="C5" s="10" t="s">
        <v>16</v>
      </c>
    </row>
    <row r="6" spans="1:3">
      <c r="A6" s="8" t="s">
        <v>17</v>
      </c>
      <c r="B6" s="10" t="s">
        <v>16</v>
      </c>
      <c r="C6" s="10" t="s">
        <v>16</v>
      </c>
    </row>
    <row r="7" ht="28" spans="1:3">
      <c r="A7" s="11" t="s">
        <v>113</v>
      </c>
      <c r="B7" s="12">
        <v>0.01</v>
      </c>
      <c r="C7" s="12">
        <v>0.01</v>
      </c>
    </row>
    <row r="8" spans="1:3">
      <c r="A8" s="8" t="s">
        <v>20</v>
      </c>
      <c r="B8" s="10" t="s">
        <v>16</v>
      </c>
      <c r="C8" s="10" t="s">
        <v>16</v>
      </c>
    </row>
    <row r="9" spans="1:3">
      <c r="A9" s="8" t="s">
        <v>21</v>
      </c>
      <c r="B9" s="13" t="s">
        <v>22</v>
      </c>
      <c r="C9" s="13" t="s">
        <v>22</v>
      </c>
    </row>
    <row r="10" spans="1:3">
      <c r="A10" s="8" t="s">
        <v>23</v>
      </c>
      <c r="B10" s="13">
        <v>3</v>
      </c>
      <c r="C10" s="13">
        <v>3</v>
      </c>
    </row>
    <row r="11" spans="1:3">
      <c r="A11" s="5" t="s">
        <v>24</v>
      </c>
      <c r="B11" s="14"/>
      <c r="C11" s="14"/>
    </row>
    <row r="12" customHeight="1" spans="1:3">
      <c r="A12" s="8" t="s">
        <v>25</v>
      </c>
      <c r="B12" s="9">
        <v>1</v>
      </c>
      <c r="C12" s="9">
        <v>1</v>
      </c>
    </row>
    <row r="13" spans="1:3">
      <c r="A13" s="8" t="s">
        <v>27</v>
      </c>
      <c r="B13" s="13">
        <v>64</v>
      </c>
      <c r="C13" s="13">
        <v>64</v>
      </c>
    </row>
    <row r="14" spans="1:3">
      <c r="A14" s="15" t="s">
        <v>29</v>
      </c>
      <c r="B14" s="13">
        <v>1</v>
      </c>
      <c r="C14" s="13">
        <v>1</v>
      </c>
    </row>
    <row r="15" spans="1:3">
      <c r="A15" s="8" t="s">
        <v>31</v>
      </c>
      <c r="B15" s="13" t="s">
        <v>16</v>
      </c>
      <c r="C15" s="13" t="s">
        <v>16</v>
      </c>
    </row>
    <row r="16" spans="1:3">
      <c r="A16" s="8" t="s">
        <v>33</v>
      </c>
      <c r="B16" s="9">
        <v>23</v>
      </c>
      <c r="C16" s="9">
        <v>23</v>
      </c>
    </row>
    <row r="17" ht="28" spans="1:3">
      <c r="A17" s="8" t="s">
        <v>35</v>
      </c>
      <c r="B17" s="9">
        <v>23</v>
      </c>
      <c r="C17" s="9">
        <v>23</v>
      </c>
    </row>
    <row r="18" ht="42" spans="1:3">
      <c r="A18" s="15" t="s">
        <v>37</v>
      </c>
      <c r="B18" s="13">
        <f>B19+10*LOG10(B12/B14)-B20</f>
        <v>0</v>
      </c>
      <c r="C18" s="13">
        <f>C19+10*LOG10(C12/C14)-C20</f>
        <v>-3</v>
      </c>
    </row>
    <row r="19" spans="1:3">
      <c r="A19" s="8" t="s">
        <v>39</v>
      </c>
      <c r="B19" s="9">
        <v>0</v>
      </c>
      <c r="C19" s="9">
        <v>-3</v>
      </c>
    </row>
    <row r="20" ht="42" spans="1:3">
      <c r="A20" s="15" t="s">
        <v>41</v>
      </c>
      <c r="B20" s="13">
        <v>0</v>
      </c>
      <c r="C20" s="13">
        <v>0</v>
      </c>
    </row>
    <row r="21" ht="61.5" customHeight="1" spans="1:3">
      <c r="A21" s="15" t="s">
        <v>43</v>
      </c>
      <c r="B21" s="13">
        <v>0</v>
      </c>
      <c r="C21" s="13">
        <v>0</v>
      </c>
    </row>
    <row r="22" spans="1:3">
      <c r="A22" s="8" t="s">
        <v>45</v>
      </c>
      <c r="B22" s="9">
        <v>0</v>
      </c>
      <c r="C22" s="9">
        <v>0</v>
      </c>
    </row>
    <row r="23" spans="1:3">
      <c r="A23" s="8" t="s">
        <v>47</v>
      </c>
      <c r="B23" s="9">
        <v>0</v>
      </c>
      <c r="C23" s="9">
        <v>0</v>
      </c>
    </row>
    <row r="24" ht="28" spans="1:3">
      <c r="A24" s="8" t="s">
        <v>48</v>
      </c>
      <c r="B24" s="9">
        <v>1</v>
      </c>
      <c r="C24" s="9">
        <v>1</v>
      </c>
    </row>
    <row r="25" spans="1:3">
      <c r="A25" s="8" t="s">
        <v>49</v>
      </c>
      <c r="B25" s="9">
        <f>B17+B18+B21+B22-B24</f>
        <v>22</v>
      </c>
      <c r="C25" s="9">
        <f>C17+C18+C21+C22-C24</f>
        <v>19</v>
      </c>
    </row>
    <row r="26" spans="1:3">
      <c r="A26" s="8" t="s">
        <v>51</v>
      </c>
      <c r="B26" s="10" t="s">
        <v>16</v>
      </c>
      <c r="C26" s="10" t="s">
        <v>16</v>
      </c>
    </row>
    <row r="27" spans="1:3">
      <c r="A27" s="5" t="s">
        <v>52</v>
      </c>
      <c r="B27" s="14"/>
      <c r="C27" s="14"/>
    </row>
    <row r="28" spans="1:3">
      <c r="A28" s="8" t="s">
        <v>111</v>
      </c>
      <c r="B28" s="13">
        <v>192</v>
      </c>
      <c r="C28" s="13">
        <v>192</v>
      </c>
    </row>
    <row r="29" spans="1:3">
      <c r="A29" s="16" t="s">
        <v>54</v>
      </c>
      <c r="B29" s="17">
        <v>4</v>
      </c>
      <c r="C29" s="17">
        <v>4</v>
      </c>
    </row>
    <row r="30" ht="42" spans="1:3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</row>
    <row r="31" spans="1:3">
      <c r="A31" s="8" t="s">
        <v>57</v>
      </c>
      <c r="B31" s="9">
        <v>8</v>
      </c>
      <c r="C31" s="9">
        <v>8</v>
      </c>
    </row>
    <row r="32" ht="42" spans="1:3">
      <c r="A32" s="16" t="s">
        <v>58</v>
      </c>
      <c r="B32" s="17">
        <v>0</v>
      </c>
      <c r="C32" s="17">
        <v>0</v>
      </c>
    </row>
    <row r="33" ht="28" spans="1:3">
      <c r="A33" s="18" t="s">
        <v>105</v>
      </c>
      <c r="B33" s="19">
        <v>8</v>
      </c>
      <c r="C33" s="19">
        <v>8</v>
      </c>
    </row>
    <row r="34" ht="28" spans="1:3">
      <c r="A34" s="8" t="s">
        <v>60</v>
      </c>
      <c r="B34" s="9">
        <v>3</v>
      </c>
      <c r="C34" s="9">
        <v>3</v>
      </c>
    </row>
    <row r="35" spans="1:3">
      <c r="A35" s="8" t="s">
        <v>61</v>
      </c>
      <c r="B35" s="9">
        <v>5</v>
      </c>
      <c r="C35" s="9">
        <v>5</v>
      </c>
    </row>
    <row r="36" spans="1:3">
      <c r="A36" s="8" t="s">
        <v>62</v>
      </c>
      <c r="B36" s="9">
        <v>-174</v>
      </c>
      <c r="C36" s="9">
        <v>-174</v>
      </c>
    </row>
    <row r="37" spans="1:3">
      <c r="A37" s="16" t="s">
        <v>63</v>
      </c>
      <c r="B37" s="17">
        <v>-999</v>
      </c>
      <c r="C37" s="17">
        <v>-999</v>
      </c>
    </row>
    <row r="38" spans="1:3">
      <c r="A38" s="15" t="s">
        <v>65</v>
      </c>
      <c r="B38" s="13" t="s">
        <v>16</v>
      </c>
      <c r="C38" s="13" t="s">
        <v>16</v>
      </c>
    </row>
    <row r="39" ht="28" spans="1:3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</row>
    <row r="40" ht="28" spans="1:3">
      <c r="A40" s="8" t="s">
        <v>107</v>
      </c>
      <c r="B40" s="10" t="s">
        <v>16</v>
      </c>
      <c r="C40" s="10" t="s">
        <v>16</v>
      </c>
    </row>
    <row r="41" spans="1:3">
      <c r="A41" s="20" t="s">
        <v>68</v>
      </c>
      <c r="B41" s="17">
        <f>139*15*1000</f>
        <v>2085000</v>
      </c>
      <c r="C41" s="17">
        <f>139*15*1000</f>
        <v>2085000</v>
      </c>
    </row>
    <row r="42" spans="1:3">
      <c r="A42" s="21" t="s">
        <v>70</v>
      </c>
      <c r="B42" s="13" t="s">
        <v>16</v>
      </c>
      <c r="C42" s="13" t="s">
        <v>16</v>
      </c>
    </row>
    <row r="43" spans="1:3">
      <c r="A43" s="8" t="s">
        <v>71</v>
      </c>
      <c r="B43" s="13">
        <f>B39+10*LOG10(B41)</f>
        <v>-105.808939406902</v>
      </c>
      <c r="C43" s="13">
        <f>C39+10*LOG10(C41)</f>
        <v>-105.808939406902</v>
      </c>
    </row>
    <row r="44" spans="1:3">
      <c r="A44" s="8" t="s">
        <v>72</v>
      </c>
      <c r="B44" s="10" t="s">
        <v>16</v>
      </c>
      <c r="C44" s="10" t="s">
        <v>16</v>
      </c>
    </row>
    <row r="45" spans="1:3">
      <c r="A45" s="18" t="s">
        <v>73</v>
      </c>
      <c r="B45" s="19">
        <v>-17.2</v>
      </c>
      <c r="C45" s="19">
        <v>-17.2</v>
      </c>
    </row>
    <row r="46" spans="1:3">
      <c r="A46" s="21" t="s">
        <v>75</v>
      </c>
      <c r="B46" s="13" t="s">
        <v>16</v>
      </c>
      <c r="C46" s="13" t="s">
        <v>16</v>
      </c>
    </row>
    <row r="47" spans="1:3">
      <c r="A47" s="8" t="s">
        <v>76</v>
      </c>
      <c r="B47" s="9">
        <v>2</v>
      </c>
      <c r="C47" s="9">
        <v>2</v>
      </c>
    </row>
    <row r="48" ht="28" spans="1:3">
      <c r="A48" s="8" t="s">
        <v>77</v>
      </c>
      <c r="B48" s="9">
        <v>0</v>
      </c>
      <c r="C48" s="9">
        <v>0</v>
      </c>
    </row>
    <row r="49" ht="33.75" customHeight="1" spans="1:3">
      <c r="A49" s="8" t="s">
        <v>79</v>
      </c>
      <c r="B49" s="10" t="s">
        <v>16</v>
      </c>
      <c r="C49" s="10" t="s">
        <v>16</v>
      </c>
    </row>
    <row r="50" ht="28" spans="1:3">
      <c r="A50" s="8" t="s">
        <v>80</v>
      </c>
      <c r="B50" s="13">
        <f>B43+B45+B47-B48</f>
        <v>-121.008939406902</v>
      </c>
      <c r="C50" s="13">
        <f>C43+C45+C47-C48</f>
        <v>-121.008939406902</v>
      </c>
    </row>
    <row r="51" ht="28" spans="1:3">
      <c r="A51" s="8" t="s">
        <v>82</v>
      </c>
      <c r="B51" s="13" t="s">
        <v>16</v>
      </c>
      <c r="C51" s="13" t="s">
        <v>16</v>
      </c>
    </row>
    <row r="52" ht="28" spans="1:3">
      <c r="A52" s="22" t="s">
        <v>83</v>
      </c>
      <c r="B52" s="23">
        <f>B25+B30+B33-B34-B50</f>
        <v>160.780151954099</v>
      </c>
      <c r="C52" s="23">
        <f>C25+C30+C33-C34-C50</f>
        <v>157.780151954099</v>
      </c>
    </row>
    <row r="53" ht="28" spans="1:3">
      <c r="A53" s="24" t="s">
        <v>85</v>
      </c>
      <c r="B53" s="25" t="s">
        <v>16</v>
      </c>
      <c r="C53" s="25" t="s">
        <v>16</v>
      </c>
    </row>
    <row r="54" spans="1:3">
      <c r="A54" s="5" t="s">
        <v>86</v>
      </c>
      <c r="B54" s="14"/>
      <c r="C54" s="14"/>
    </row>
    <row r="55" ht="16.5" customHeight="1" spans="1:3">
      <c r="A55" s="16" t="s">
        <v>87</v>
      </c>
      <c r="B55" s="17">
        <v>7</v>
      </c>
      <c r="C55" s="17">
        <v>7</v>
      </c>
    </row>
    <row r="56" ht="28" spans="1:3">
      <c r="A56" s="16" t="s">
        <v>89</v>
      </c>
      <c r="B56" s="17">
        <v>7.56</v>
      </c>
      <c r="C56" s="17">
        <v>7.56</v>
      </c>
    </row>
    <row r="57" ht="28" spans="1:3">
      <c r="A57" s="15" t="s">
        <v>90</v>
      </c>
      <c r="B57" s="26" t="s">
        <v>16</v>
      </c>
      <c r="C57" s="26" t="s">
        <v>16</v>
      </c>
    </row>
    <row r="58" spans="1:3">
      <c r="A58" s="16" t="s">
        <v>91</v>
      </c>
      <c r="B58" s="17">
        <v>0</v>
      </c>
      <c r="C58" s="17">
        <v>0</v>
      </c>
    </row>
    <row r="59" spans="1:3">
      <c r="A59" s="16" t="s">
        <v>92</v>
      </c>
      <c r="B59" s="17">
        <v>26.25</v>
      </c>
      <c r="C59" s="17">
        <v>26.25</v>
      </c>
    </row>
    <row r="60" spans="1:3">
      <c r="A60" s="16" t="s">
        <v>93</v>
      </c>
      <c r="B60" s="17">
        <v>0</v>
      </c>
      <c r="C60" s="17">
        <v>0</v>
      </c>
    </row>
    <row r="61" ht="28" spans="1:3">
      <c r="A61" s="22" t="s">
        <v>108</v>
      </c>
      <c r="B61" s="23">
        <f>B52-B56+B58-B59+B60</f>
        <v>126.970151954099</v>
      </c>
      <c r="C61" s="23">
        <f>C52-C56+C58-C59+C60</f>
        <v>123.970151954099</v>
      </c>
    </row>
    <row r="62" ht="28" spans="1:3">
      <c r="A62" s="24" t="s">
        <v>109</v>
      </c>
      <c r="B62" s="25" t="s">
        <v>16</v>
      </c>
      <c r="C62" s="25" t="s">
        <v>16</v>
      </c>
    </row>
    <row r="63" spans="3:3">
      <c r="C63" s="2"/>
    </row>
    <row r="64" spans="1:3">
      <c r="A64" s="22" t="s">
        <v>97</v>
      </c>
      <c r="B64" s="23">
        <f>B17+B22-B50+B21+B33</f>
        <v>152.008939406902</v>
      </c>
      <c r="C64" s="23">
        <f>C17+C22-C50+C21+C33</f>
        <v>152.008939406902</v>
      </c>
    </row>
    <row r="65" spans="1:3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pane xSplit="1" ySplit="6" topLeftCell="B10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6"/>
  <cols>
    <col min="1" max="1" width="62.125" style="38" customWidth="1"/>
    <col min="2" max="4" width="15.625" style="2" customWidth="1"/>
    <col min="5" max="5" width="15.625" style="36" customWidth="1"/>
    <col min="6" max="6" width="39.625" style="39" customWidth="1"/>
    <col min="7" max="7" width="20.25" style="1" customWidth="1"/>
    <col min="8" max="16384" width="9" style="1"/>
  </cols>
  <sheetData>
    <row r="1" spans="1:1">
      <c r="A1" s="40" t="s">
        <v>0</v>
      </c>
    </row>
    <row r="2" ht="28" spans="1:1">
      <c r="A2" s="41" t="s">
        <v>1</v>
      </c>
    </row>
    <row r="3" spans="1:1">
      <c r="A3" s="30" t="s">
        <v>2</v>
      </c>
    </row>
    <row r="5" ht="28.35" customHeight="1" spans="1:6">
      <c r="A5" s="42" t="s">
        <v>3</v>
      </c>
      <c r="B5" s="43" t="s">
        <v>4</v>
      </c>
      <c r="C5" s="43"/>
      <c r="D5" s="43"/>
      <c r="E5" s="43"/>
      <c r="F5" s="43"/>
    </row>
    <row r="6" spans="1:6">
      <c r="A6" s="42"/>
      <c r="B6" s="44" t="s">
        <v>5</v>
      </c>
      <c r="C6" s="44" t="s">
        <v>6</v>
      </c>
      <c r="D6" s="44" t="s">
        <v>7</v>
      </c>
      <c r="E6" s="44" t="s">
        <v>8</v>
      </c>
      <c r="F6" s="3" t="s">
        <v>9</v>
      </c>
    </row>
    <row r="7" customHeight="1" spans="1:6">
      <c r="A7" s="45" t="s">
        <v>10</v>
      </c>
      <c r="B7" s="14"/>
      <c r="C7" s="14"/>
      <c r="D7" s="14"/>
      <c r="E7" s="14"/>
      <c r="F7" s="46"/>
    </row>
    <row r="8" spans="1:6">
      <c r="A8" s="8" t="s">
        <v>11</v>
      </c>
      <c r="B8" s="47">
        <v>2.6</v>
      </c>
      <c r="C8" s="47">
        <v>2.6</v>
      </c>
      <c r="D8" s="47">
        <v>2.6</v>
      </c>
      <c r="E8" s="47">
        <v>2.6</v>
      </c>
      <c r="F8" s="46" t="s">
        <v>12</v>
      </c>
    </row>
    <row r="9" spans="1:6">
      <c r="A9" s="8" t="s">
        <v>13</v>
      </c>
      <c r="B9" s="47">
        <v>100</v>
      </c>
      <c r="C9" s="47">
        <v>100</v>
      </c>
      <c r="D9" s="47">
        <v>100</v>
      </c>
      <c r="E9" s="47">
        <v>100</v>
      </c>
      <c r="F9" s="46" t="s">
        <v>14</v>
      </c>
    </row>
    <row r="10" spans="1:6">
      <c r="A10" s="8" t="s">
        <v>15</v>
      </c>
      <c r="B10" s="48" t="s">
        <v>16</v>
      </c>
      <c r="C10" s="48" t="s">
        <v>16</v>
      </c>
      <c r="D10" s="48" t="s">
        <v>16</v>
      </c>
      <c r="E10" s="48" t="s">
        <v>16</v>
      </c>
      <c r="F10" s="46"/>
    </row>
    <row r="11" ht="28" spans="1:6">
      <c r="A11" s="8" t="s">
        <v>17</v>
      </c>
      <c r="B11" s="48" t="s">
        <v>16</v>
      </c>
      <c r="C11" s="49">
        <v>2000000</v>
      </c>
      <c r="D11" s="48" t="s">
        <v>16</v>
      </c>
      <c r="E11" s="47">
        <v>1000000</v>
      </c>
      <c r="F11" s="50" t="s">
        <v>99</v>
      </c>
    </row>
    <row r="12" spans="1:6">
      <c r="A12" s="8" t="s">
        <v>19</v>
      </c>
      <c r="B12" s="51">
        <v>0.01</v>
      </c>
      <c r="C12" s="48" t="s">
        <v>16</v>
      </c>
      <c r="D12" s="52">
        <v>0.01</v>
      </c>
      <c r="E12" s="48" t="s">
        <v>16</v>
      </c>
      <c r="F12" s="46" t="s">
        <v>14</v>
      </c>
    </row>
    <row r="13" spans="1:6">
      <c r="A13" s="8" t="s">
        <v>20</v>
      </c>
      <c r="B13" s="48" t="s">
        <v>16</v>
      </c>
      <c r="C13" s="51">
        <v>0.1</v>
      </c>
      <c r="D13" s="48" t="s">
        <v>16</v>
      </c>
      <c r="E13" s="52">
        <v>0.1</v>
      </c>
      <c r="F13" s="46" t="s">
        <v>14</v>
      </c>
    </row>
    <row r="14" spans="1:6">
      <c r="A14" s="8" t="s">
        <v>21</v>
      </c>
      <c r="B14" s="49" t="s">
        <v>22</v>
      </c>
      <c r="C14" s="49" t="s">
        <v>22</v>
      </c>
      <c r="D14" s="49" t="s">
        <v>22</v>
      </c>
      <c r="E14" s="49" t="s">
        <v>22</v>
      </c>
      <c r="F14" s="46" t="s">
        <v>14</v>
      </c>
    </row>
    <row r="15" spans="1:6">
      <c r="A15" s="8" t="s">
        <v>23</v>
      </c>
      <c r="B15" s="49">
        <v>3</v>
      </c>
      <c r="C15" s="49">
        <v>3</v>
      </c>
      <c r="D15" s="49">
        <v>3</v>
      </c>
      <c r="E15" s="49">
        <v>3</v>
      </c>
      <c r="F15" s="46" t="s">
        <v>14</v>
      </c>
    </row>
    <row r="16" spans="1:6">
      <c r="A16" s="5" t="s">
        <v>24</v>
      </c>
      <c r="B16" s="53"/>
      <c r="C16" s="53"/>
      <c r="D16" s="53"/>
      <c r="E16" s="53"/>
      <c r="F16" s="46"/>
    </row>
    <row r="17" ht="48.75" customHeight="1" spans="1:6">
      <c r="A17" s="8" t="s">
        <v>25</v>
      </c>
      <c r="B17" s="49">
        <v>192</v>
      </c>
      <c r="C17" s="49">
        <v>192</v>
      </c>
      <c r="D17" s="47">
        <v>1</v>
      </c>
      <c r="E17" s="47">
        <v>1</v>
      </c>
      <c r="F17" s="50" t="s">
        <v>26</v>
      </c>
    </row>
    <row r="18" ht="28" spans="1:6">
      <c r="A18" s="8" t="s">
        <v>27</v>
      </c>
      <c r="B18" s="49">
        <v>64</v>
      </c>
      <c r="C18" s="49">
        <v>64</v>
      </c>
      <c r="D18" s="49">
        <v>64</v>
      </c>
      <c r="E18" s="49">
        <v>64</v>
      </c>
      <c r="F18" s="50" t="s">
        <v>28</v>
      </c>
    </row>
    <row r="19" ht="56" spans="1:6">
      <c r="A19" s="16" t="s">
        <v>29</v>
      </c>
      <c r="B19" s="54">
        <v>4</v>
      </c>
      <c r="C19" s="54">
        <v>4</v>
      </c>
      <c r="D19" s="49">
        <v>1</v>
      </c>
      <c r="E19" s="49">
        <v>1</v>
      </c>
      <c r="F19" s="55" t="s">
        <v>30</v>
      </c>
    </row>
    <row r="20" ht="56" spans="1:6">
      <c r="A20" s="8" t="s">
        <v>31</v>
      </c>
      <c r="B20" s="49">
        <v>33</v>
      </c>
      <c r="C20" s="49">
        <v>33</v>
      </c>
      <c r="D20" s="49" t="s">
        <v>16</v>
      </c>
      <c r="E20" s="49" t="s">
        <v>16</v>
      </c>
      <c r="F20" s="50" t="s">
        <v>32</v>
      </c>
    </row>
    <row r="21" spans="1:6">
      <c r="A21" s="8" t="s">
        <v>33</v>
      </c>
      <c r="B21" s="49">
        <f>B20+10*LOG10(B9)</f>
        <v>53</v>
      </c>
      <c r="C21" s="49">
        <f>C20+10*LOG10(C9)</f>
        <v>53</v>
      </c>
      <c r="D21" s="47">
        <v>23</v>
      </c>
      <c r="E21" s="47">
        <v>23</v>
      </c>
      <c r="F21" s="50" t="s">
        <v>34</v>
      </c>
    </row>
    <row r="22" ht="42" spans="1:6">
      <c r="A22" s="8" t="s">
        <v>35</v>
      </c>
      <c r="B22" s="49">
        <f>B20+10*LOG10(B46/1000000)</f>
        <v>45.3754373814287</v>
      </c>
      <c r="C22" s="49">
        <f>C20+10*LOG10(C47/1000000)</f>
        <v>45.6387267686522</v>
      </c>
      <c r="D22" s="47">
        <v>23</v>
      </c>
      <c r="E22" s="47">
        <v>23</v>
      </c>
      <c r="F22" s="50" t="s">
        <v>36</v>
      </c>
    </row>
    <row r="23" ht="42" spans="1:6">
      <c r="A23" s="15" t="s">
        <v>37</v>
      </c>
      <c r="B23" s="49">
        <f>B24+10*LOG10(B17/B18)-B25</f>
        <v>12.7712125471966</v>
      </c>
      <c r="C23" s="49">
        <f>C24+10*LOG10(C17/C18)-C25</f>
        <v>12.7712125471966</v>
      </c>
      <c r="D23" s="49">
        <f>D24+10*LOG10(D17/D19)-D25</f>
        <v>-3</v>
      </c>
      <c r="E23" s="49">
        <f>E24+10*LOG10(E17/E19)-E25</f>
        <v>-3</v>
      </c>
      <c r="F23" s="56" t="s">
        <v>38</v>
      </c>
    </row>
    <row r="24" ht="56" spans="1:6">
      <c r="A24" s="8" t="s">
        <v>39</v>
      </c>
      <c r="B24" s="49">
        <v>8</v>
      </c>
      <c r="C24" s="49">
        <v>8</v>
      </c>
      <c r="D24" s="47">
        <v>-3</v>
      </c>
      <c r="E24" s="47">
        <v>-3</v>
      </c>
      <c r="F24" s="50" t="s">
        <v>40</v>
      </c>
    </row>
    <row r="25" ht="56" spans="1:6">
      <c r="A25" s="16" t="s">
        <v>41</v>
      </c>
      <c r="B25" s="54">
        <v>0</v>
      </c>
      <c r="C25" s="54">
        <v>0</v>
      </c>
      <c r="D25" s="49">
        <v>0</v>
      </c>
      <c r="E25" s="49">
        <v>0</v>
      </c>
      <c r="F25" s="55" t="s">
        <v>42</v>
      </c>
    </row>
    <row r="26" ht="75.75" customHeight="1" spans="1:6">
      <c r="A26" s="28" t="s">
        <v>43</v>
      </c>
      <c r="B26" s="57">
        <v>8</v>
      </c>
      <c r="C26" s="57">
        <v>12</v>
      </c>
      <c r="D26" s="49">
        <v>0</v>
      </c>
      <c r="E26" s="49">
        <v>0</v>
      </c>
      <c r="F26" s="58" t="s">
        <v>44</v>
      </c>
    </row>
    <row r="27" spans="1:6">
      <c r="A27" s="8" t="s">
        <v>45</v>
      </c>
      <c r="B27" s="49">
        <v>0</v>
      </c>
      <c r="C27" s="49">
        <v>0</v>
      </c>
      <c r="D27" s="47">
        <v>0</v>
      </c>
      <c r="E27" s="47">
        <v>0</v>
      </c>
      <c r="F27" s="46" t="s">
        <v>46</v>
      </c>
    </row>
    <row r="28" spans="1:6">
      <c r="A28" s="8" t="s">
        <v>47</v>
      </c>
      <c r="B28" s="49">
        <v>0</v>
      </c>
      <c r="C28" s="49">
        <v>0</v>
      </c>
      <c r="D28" s="47">
        <v>0</v>
      </c>
      <c r="E28" s="47">
        <v>0</v>
      </c>
      <c r="F28" s="46" t="s">
        <v>46</v>
      </c>
    </row>
    <row r="29" ht="28" spans="1:6">
      <c r="A29" s="8" t="s">
        <v>48</v>
      </c>
      <c r="B29" s="49">
        <v>3</v>
      </c>
      <c r="C29" s="49">
        <v>3</v>
      </c>
      <c r="D29" s="47">
        <v>1</v>
      </c>
      <c r="E29" s="47">
        <v>1</v>
      </c>
      <c r="F29" s="46" t="s">
        <v>46</v>
      </c>
    </row>
    <row r="30" spans="1:6">
      <c r="A30" s="8" t="s">
        <v>49</v>
      </c>
      <c r="B30" s="49">
        <f>B22+B23+B26+B27-B29</f>
        <v>63.1466499286254</v>
      </c>
      <c r="C30" s="48" t="s">
        <v>16</v>
      </c>
      <c r="D30" s="47">
        <f>D22+D23+D26+D27-D29</f>
        <v>19</v>
      </c>
      <c r="E30" s="48" t="s">
        <v>16</v>
      </c>
      <c r="F30" s="50" t="s">
        <v>50</v>
      </c>
    </row>
    <row r="31" spans="1:6">
      <c r="A31" s="8" t="s">
        <v>51</v>
      </c>
      <c r="B31" s="48" t="s">
        <v>16</v>
      </c>
      <c r="C31" s="49">
        <f>C22+C23+C26-C28-C29</f>
        <v>67.4099393158489</v>
      </c>
      <c r="D31" s="48" t="s">
        <v>16</v>
      </c>
      <c r="E31" s="47">
        <f>E22+E23+E26-E28-E29</f>
        <v>19</v>
      </c>
      <c r="F31" s="50" t="s">
        <v>50</v>
      </c>
    </row>
    <row r="32" spans="1:6">
      <c r="A32" s="5" t="s">
        <v>52</v>
      </c>
      <c r="B32" s="53"/>
      <c r="C32" s="53"/>
      <c r="D32" s="53"/>
      <c r="E32" s="53"/>
      <c r="F32" s="46"/>
    </row>
    <row r="33" ht="42" spans="1:6">
      <c r="A33" s="8" t="s">
        <v>53</v>
      </c>
      <c r="B33" s="49">
        <v>2</v>
      </c>
      <c r="C33" s="49">
        <v>2</v>
      </c>
      <c r="D33" s="49">
        <v>192</v>
      </c>
      <c r="E33" s="49">
        <v>192</v>
      </c>
      <c r="F33" s="50" t="s">
        <v>26</v>
      </c>
    </row>
    <row r="34" ht="70" spans="1:6">
      <c r="A34" s="16" t="s">
        <v>54</v>
      </c>
      <c r="B34" s="49">
        <v>2</v>
      </c>
      <c r="C34" s="49">
        <v>2</v>
      </c>
      <c r="D34" s="54">
        <v>4</v>
      </c>
      <c r="E34" s="54">
        <v>4</v>
      </c>
      <c r="F34" s="55" t="s">
        <v>55</v>
      </c>
    </row>
    <row r="35" ht="42" spans="1:6">
      <c r="A35" s="8" t="s">
        <v>56</v>
      </c>
      <c r="B35" s="49">
        <f>B36+10*LOG10(B33/B34)-B37</f>
        <v>-3</v>
      </c>
      <c r="C35" s="49">
        <f>C36+10*LOG10(C33/C34)-C37</f>
        <v>-3</v>
      </c>
      <c r="D35" s="49">
        <f>D36+10*LOG10(D33/D18)-D37</f>
        <v>12.7712125471966</v>
      </c>
      <c r="E35" s="49">
        <f>E36+10*LOG10(E33/E18)-E37</f>
        <v>12.7712125471966</v>
      </c>
      <c r="F35" s="50" t="s">
        <v>38</v>
      </c>
    </row>
    <row r="36" ht="56" spans="1:6">
      <c r="A36" s="8" t="s">
        <v>57</v>
      </c>
      <c r="B36" s="49">
        <v>-3</v>
      </c>
      <c r="C36" s="49">
        <v>-3</v>
      </c>
      <c r="D36" s="47">
        <v>8</v>
      </c>
      <c r="E36" s="47">
        <v>8</v>
      </c>
      <c r="F36" s="50" t="s">
        <v>40</v>
      </c>
    </row>
    <row r="37" ht="56" spans="1:6">
      <c r="A37" s="16" t="s">
        <v>58</v>
      </c>
      <c r="B37" s="49">
        <v>0</v>
      </c>
      <c r="C37" s="49">
        <v>0</v>
      </c>
      <c r="D37" s="54">
        <v>0</v>
      </c>
      <c r="E37" s="54">
        <v>0</v>
      </c>
      <c r="F37" s="55" t="s">
        <v>42</v>
      </c>
    </row>
    <row r="38" ht="56" spans="1:6">
      <c r="A38" s="18" t="s">
        <v>59</v>
      </c>
      <c r="B38" s="49">
        <v>0</v>
      </c>
      <c r="C38" s="49">
        <v>0</v>
      </c>
      <c r="D38" s="57">
        <v>8</v>
      </c>
      <c r="E38" s="57">
        <v>12</v>
      </c>
      <c r="F38" s="58" t="s">
        <v>44</v>
      </c>
    </row>
    <row r="39" ht="28" spans="1:6">
      <c r="A39" s="8" t="s">
        <v>60</v>
      </c>
      <c r="B39" s="49">
        <v>1</v>
      </c>
      <c r="C39" s="49">
        <v>1</v>
      </c>
      <c r="D39" s="47">
        <v>3</v>
      </c>
      <c r="E39" s="47">
        <v>3</v>
      </c>
      <c r="F39" s="46" t="s">
        <v>46</v>
      </c>
    </row>
    <row r="40" spans="1:6">
      <c r="A40" s="8" t="s">
        <v>61</v>
      </c>
      <c r="B40" s="47">
        <v>7</v>
      </c>
      <c r="C40" s="47">
        <v>7</v>
      </c>
      <c r="D40" s="47">
        <v>5</v>
      </c>
      <c r="E40" s="47">
        <v>5</v>
      </c>
      <c r="F40" s="46" t="s">
        <v>46</v>
      </c>
    </row>
    <row r="41" spans="1:6">
      <c r="A41" s="8" t="s">
        <v>62</v>
      </c>
      <c r="B41" s="47">
        <v>-174</v>
      </c>
      <c r="C41" s="47">
        <v>-174</v>
      </c>
      <c r="D41" s="47">
        <v>-174</v>
      </c>
      <c r="E41" s="49">
        <v>-174</v>
      </c>
      <c r="F41" s="46"/>
    </row>
    <row r="42" ht="28" spans="1:6">
      <c r="A42" s="16" t="s">
        <v>63</v>
      </c>
      <c r="B42" s="54">
        <v>-999</v>
      </c>
      <c r="C42" s="54" t="s">
        <v>16</v>
      </c>
      <c r="D42" s="54">
        <v>-999</v>
      </c>
      <c r="E42" s="54" t="s">
        <v>16</v>
      </c>
      <c r="F42" s="58" t="s">
        <v>64</v>
      </c>
    </row>
    <row r="43" ht="28" spans="1:6">
      <c r="A43" s="16" t="s">
        <v>65</v>
      </c>
      <c r="B43" s="54" t="s">
        <v>16</v>
      </c>
      <c r="C43" s="54">
        <v>-999</v>
      </c>
      <c r="D43" s="54" t="s">
        <v>16</v>
      </c>
      <c r="E43" s="54">
        <v>-999</v>
      </c>
      <c r="F43" s="58" t="s">
        <v>64</v>
      </c>
    </row>
    <row r="44" ht="28" spans="1:6">
      <c r="A44" s="8" t="s">
        <v>66</v>
      </c>
      <c r="B44" s="49">
        <f>10*LOG10(10^((B40+B41)/10)+10^(B42/10))</f>
        <v>-167</v>
      </c>
      <c r="C44" s="48" t="s">
        <v>16</v>
      </c>
      <c r="D44" s="49">
        <f>10*LOG10(10^((D40+D41)/10)+10^(D42/10))</f>
        <v>-169</v>
      </c>
      <c r="E44" s="48" t="s">
        <v>16</v>
      </c>
      <c r="F44" s="46"/>
    </row>
    <row r="45" ht="28" spans="1:6">
      <c r="A45" s="8" t="s">
        <v>67</v>
      </c>
      <c r="B45" s="48" t="s">
        <v>16</v>
      </c>
      <c r="C45" s="49">
        <f>10*LOG10(10^((C40+C41)/10)+10^(C43/10))</f>
        <v>-167</v>
      </c>
      <c r="D45" s="48" t="s">
        <v>16</v>
      </c>
      <c r="E45" s="49">
        <f>10*LOG10(10^((E40+E41)/10)+10^(E43/10))</f>
        <v>-169</v>
      </c>
      <c r="F45" s="46"/>
    </row>
    <row r="46" ht="28" spans="1:6">
      <c r="A46" s="18" t="s">
        <v>68</v>
      </c>
      <c r="B46" s="57">
        <f>48*360*1000</f>
        <v>17280000</v>
      </c>
      <c r="C46" s="57" t="s">
        <v>16</v>
      </c>
      <c r="D46" s="57">
        <f>1*12*30*1000</f>
        <v>360000</v>
      </c>
      <c r="E46" s="57" t="s">
        <v>16</v>
      </c>
      <c r="F46" s="58" t="s">
        <v>69</v>
      </c>
    </row>
    <row r="47" ht="28" spans="1:6">
      <c r="A47" s="18" t="s">
        <v>70</v>
      </c>
      <c r="B47" s="57" t="s">
        <v>16</v>
      </c>
      <c r="C47" s="57">
        <f>51*360*1000</f>
        <v>18360000</v>
      </c>
      <c r="D47" s="57" t="s">
        <v>16</v>
      </c>
      <c r="E47" s="57">
        <f>30*360*1000</f>
        <v>10800000</v>
      </c>
      <c r="F47" s="58" t="s">
        <v>69</v>
      </c>
    </row>
    <row r="48" spans="1:6">
      <c r="A48" s="8" t="s">
        <v>71</v>
      </c>
      <c r="B48" s="49">
        <f>B44+10*LOG10(B46)</f>
        <v>-94.6245626185713</v>
      </c>
      <c r="C48" s="49" t="s">
        <v>16</v>
      </c>
      <c r="D48" s="49">
        <f>D44+10*LOG10(D46)</f>
        <v>-113.436974992327</v>
      </c>
      <c r="E48" s="48" t="s">
        <v>16</v>
      </c>
      <c r="F48" s="46"/>
    </row>
    <row r="49" spans="1:6">
      <c r="A49" s="8" t="s">
        <v>72</v>
      </c>
      <c r="B49" s="48" t="s">
        <v>16</v>
      </c>
      <c r="C49" s="49">
        <f>C45+10*LOG10(C47)</f>
        <v>-94.3612732313478</v>
      </c>
      <c r="D49" s="48" t="s">
        <v>16</v>
      </c>
      <c r="E49" s="49">
        <f>E45+10*LOG10(E47)</f>
        <v>-98.6657624451305</v>
      </c>
      <c r="F49" s="46"/>
    </row>
    <row r="50" spans="1:6">
      <c r="A50" s="18" t="s">
        <v>73</v>
      </c>
      <c r="B50" s="57">
        <v>-6</v>
      </c>
      <c r="C50" s="57" t="s">
        <v>16</v>
      </c>
      <c r="D50" s="57">
        <v>-5.4</v>
      </c>
      <c r="E50" s="57" t="s">
        <v>16</v>
      </c>
      <c r="F50" s="58" t="s">
        <v>74</v>
      </c>
    </row>
    <row r="51" spans="1:6">
      <c r="A51" s="18" t="s">
        <v>75</v>
      </c>
      <c r="B51" s="57" t="s">
        <v>16</v>
      </c>
      <c r="C51" s="57">
        <v>-2.7</v>
      </c>
      <c r="D51" s="57" t="s">
        <v>16</v>
      </c>
      <c r="E51" s="57">
        <v>-10.7</v>
      </c>
      <c r="F51" s="58" t="s">
        <v>74</v>
      </c>
    </row>
    <row r="52" spans="1:6">
      <c r="A52" s="8" t="s">
        <v>76</v>
      </c>
      <c r="B52" s="49">
        <v>2</v>
      </c>
      <c r="C52" s="49">
        <v>2</v>
      </c>
      <c r="D52" s="47">
        <v>2</v>
      </c>
      <c r="E52" s="47">
        <v>2</v>
      </c>
      <c r="F52" s="46" t="s">
        <v>46</v>
      </c>
    </row>
    <row r="53" ht="28" spans="1:6">
      <c r="A53" s="8" t="s">
        <v>77</v>
      </c>
      <c r="B53" s="47">
        <v>0</v>
      </c>
      <c r="C53" s="49" t="s">
        <v>16</v>
      </c>
      <c r="D53" s="47">
        <v>0</v>
      </c>
      <c r="E53" s="47" t="s">
        <v>16</v>
      </c>
      <c r="F53" s="46" t="s">
        <v>78</v>
      </c>
    </row>
    <row r="54" ht="33.75" customHeight="1" spans="1:7">
      <c r="A54" s="8" t="s">
        <v>79</v>
      </c>
      <c r="B54" s="48" t="s">
        <v>16</v>
      </c>
      <c r="C54" s="47">
        <v>0</v>
      </c>
      <c r="D54" s="48" t="s">
        <v>16</v>
      </c>
      <c r="E54" s="47">
        <v>0</v>
      </c>
      <c r="F54" s="46" t="s">
        <v>78</v>
      </c>
      <c r="G54" s="59"/>
    </row>
    <row r="55" ht="28" spans="1:6">
      <c r="A55" s="8" t="s">
        <v>80</v>
      </c>
      <c r="B55" s="49">
        <f>B48+B50+B52-B53</f>
        <v>-98.6245626185713</v>
      </c>
      <c r="C55" s="48" t="s">
        <v>16</v>
      </c>
      <c r="D55" s="49">
        <f>D48+D50+D52-D53</f>
        <v>-116.836974992327</v>
      </c>
      <c r="E55" s="48" t="s">
        <v>16</v>
      </c>
      <c r="F55" s="46" t="s">
        <v>81</v>
      </c>
    </row>
    <row r="56" ht="28" spans="1:6">
      <c r="A56" s="8" t="s">
        <v>82</v>
      </c>
      <c r="B56" s="48" t="s">
        <v>16</v>
      </c>
      <c r="C56" s="49">
        <f>C49+C51+C52-C54</f>
        <v>-95.0612732313478</v>
      </c>
      <c r="D56" s="49" t="s">
        <v>16</v>
      </c>
      <c r="E56" s="49">
        <f>E49+E51+E52-E54</f>
        <v>-107.365762445131</v>
      </c>
      <c r="F56" s="46" t="s">
        <v>81</v>
      </c>
    </row>
    <row r="57" ht="28" spans="1:6">
      <c r="A57" s="22" t="s">
        <v>83</v>
      </c>
      <c r="B57" s="60">
        <f>B30+B35+B38-B39-B55</f>
        <v>157.771212547197</v>
      </c>
      <c r="C57" s="60" t="s">
        <v>16</v>
      </c>
      <c r="D57" s="60">
        <f>D30+D35+D38-D39-D55</f>
        <v>153.608187539524</v>
      </c>
      <c r="E57" s="60" t="s">
        <v>16</v>
      </c>
      <c r="F57" s="61" t="s">
        <v>84</v>
      </c>
    </row>
    <row r="58" ht="28" spans="1:6">
      <c r="A58" s="22" t="s">
        <v>85</v>
      </c>
      <c r="B58" s="60" t="s">
        <v>16</v>
      </c>
      <c r="C58" s="60">
        <f>C31+C35+C38-C39-C56</f>
        <v>158.471212547197</v>
      </c>
      <c r="D58" s="60" t="s">
        <v>16</v>
      </c>
      <c r="E58" s="60">
        <f>E31+E35+E38-E39-E56</f>
        <v>148.136974992327</v>
      </c>
      <c r="F58" s="61" t="s">
        <v>84</v>
      </c>
    </row>
    <row r="59" spans="1:6">
      <c r="A59" s="5" t="s">
        <v>86</v>
      </c>
      <c r="B59" s="53"/>
      <c r="C59" s="53"/>
      <c r="D59" s="53"/>
      <c r="E59" s="53"/>
      <c r="F59" s="46"/>
    </row>
    <row r="60" ht="30.75" customHeight="1" spans="1:6">
      <c r="A60" s="16" t="s">
        <v>87</v>
      </c>
      <c r="B60" s="54">
        <v>7</v>
      </c>
      <c r="C60" s="54">
        <v>7</v>
      </c>
      <c r="D60" s="54">
        <v>7</v>
      </c>
      <c r="E60" s="54">
        <v>7</v>
      </c>
      <c r="F60" s="62" t="s">
        <v>88</v>
      </c>
    </row>
    <row r="61" ht="28" spans="1:6">
      <c r="A61" s="16" t="s">
        <v>89</v>
      </c>
      <c r="B61" s="54">
        <v>7.56</v>
      </c>
      <c r="C61" s="63" t="s">
        <v>16</v>
      </c>
      <c r="D61" s="54">
        <v>7.56</v>
      </c>
      <c r="E61" s="63" t="s">
        <v>16</v>
      </c>
      <c r="F61" s="64"/>
    </row>
    <row r="62" ht="28" spans="1:6">
      <c r="A62" s="16" t="s">
        <v>90</v>
      </c>
      <c r="B62" s="63" t="s">
        <v>16</v>
      </c>
      <c r="C62" s="54">
        <v>4.48</v>
      </c>
      <c r="D62" s="63" t="s">
        <v>16</v>
      </c>
      <c r="E62" s="54">
        <v>4.48</v>
      </c>
      <c r="F62" s="64"/>
    </row>
    <row r="63" spans="1:6">
      <c r="A63" s="16" t="s">
        <v>91</v>
      </c>
      <c r="B63" s="54">
        <v>0</v>
      </c>
      <c r="C63" s="54">
        <v>0</v>
      </c>
      <c r="D63" s="54">
        <v>0</v>
      </c>
      <c r="E63" s="54">
        <v>0</v>
      </c>
      <c r="F63" s="64"/>
    </row>
    <row r="64" spans="1:6">
      <c r="A64" s="16" t="s">
        <v>92</v>
      </c>
      <c r="B64" s="54">
        <v>26.25</v>
      </c>
      <c r="C64" s="54">
        <v>26.25</v>
      </c>
      <c r="D64" s="54">
        <v>26.25</v>
      </c>
      <c r="E64" s="54">
        <v>26.25</v>
      </c>
      <c r="F64" s="64"/>
    </row>
    <row r="65" spans="1:6">
      <c r="A65" s="16" t="s">
        <v>93</v>
      </c>
      <c r="B65" s="54">
        <v>0</v>
      </c>
      <c r="C65" s="54">
        <v>0</v>
      </c>
      <c r="D65" s="54">
        <v>0</v>
      </c>
      <c r="E65" s="54">
        <v>0</v>
      </c>
      <c r="F65" s="65"/>
    </row>
    <row r="66" ht="28" spans="1:6">
      <c r="A66" s="22" t="s">
        <v>94</v>
      </c>
      <c r="B66" s="60">
        <f>B57-B61+B63-B64+B65</f>
        <v>123.961212547197</v>
      </c>
      <c r="C66" s="60" t="s">
        <v>16</v>
      </c>
      <c r="D66" s="60">
        <f>D57-D61+D63-D64+D65</f>
        <v>119.798187539524</v>
      </c>
      <c r="E66" s="60" t="s">
        <v>16</v>
      </c>
      <c r="F66" s="61" t="s">
        <v>95</v>
      </c>
    </row>
    <row r="67" ht="28" spans="1:6">
      <c r="A67" s="22" t="s">
        <v>96</v>
      </c>
      <c r="B67" s="60" t="s">
        <v>16</v>
      </c>
      <c r="C67" s="60">
        <f>C58-C62+C63-C64+C65</f>
        <v>127.741212547197</v>
      </c>
      <c r="D67" s="60" t="s">
        <v>16</v>
      </c>
      <c r="E67" s="60">
        <f>E58-E62+E63-E64+E65</f>
        <v>117.406974992327</v>
      </c>
      <c r="F67" s="61" t="s">
        <v>95</v>
      </c>
    </row>
    <row r="68" spans="1:7">
      <c r="A68" s="39"/>
      <c r="B68" s="66"/>
      <c r="C68" s="66"/>
      <c r="D68" s="66"/>
      <c r="E68" s="67"/>
      <c r="G68" s="68"/>
    </row>
    <row r="69" spans="1:6">
      <c r="A69" s="22" t="s">
        <v>97</v>
      </c>
      <c r="B69" s="60">
        <f>B22+B27-B55+B26+B38</f>
        <v>152</v>
      </c>
      <c r="C69" s="60" t="s">
        <v>16</v>
      </c>
      <c r="D69" s="60">
        <f>D22+D27-D55+D26+D38</f>
        <v>147.836974992327</v>
      </c>
      <c r="E69" s="60" t="s">
        <v>16</v>
      </c>
      <c r="F69" s="61" t="s">
        <v>95</v>
      </c>
    </row>
    <row r="70" spans="1:6">
      <c r="A70" s="22" t="s">
        <v>98</v>
      </c>
      <c r="B70" s="60" t="s">
        <v>16</v>
      </c>
      <c r="C70" s="60">
        <f>C22-C28-C56+C26+C38</f>
        <v>152.7</v>
      </c>
      <c r="D70" s="60" t="s">
        <v>16</v>
      </c>
      <c r="E70" s="60">
        <f>E22-E28-E56+E26+E38</f>
        <v>142.365762445131</v>
      </c>
      <c r="F70" s="61" t="s">
        <v>95</v>
      </c>
    </row>
    <row r="74" spans="5:5">
      <c r="E74" s="2"/>
    </row>
    <row r="75" s="37" customFormat="1" spans="1:6">
      <c r="A75" s="38"/>
      <c r="B75" s="2"/>
      <c r="C75" s="2"/>
      <c r="D75" s="2"/>
      <c r="E75" s="36"/>
      <c r="F75" s="39"/>
    </row>
    <row r="77" spans="1:6">
      <c r="A77" s="37"/>
      <c r="B77" s="69"/>
      <c r="C77" s="69"/>
      <c r="D77" s="69"/>
      <c r="E77" s="70"/>
      <c r="F77" s="37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41" sqref="B41"/>
    </sheetView>
  </sheetViews>
  <sheetFormatPr defaultColWidth="9" defaultRowHeight="15" outlineLevelCol="6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16384" width="9" style="1"/>
  </cols>
  <sheetData>
    <row r="1" ht="14.25" customHeight="1" spans="1:7">
      <c r="A1" s="3"/>
      <c r="B1" s="4" t="s">
        <v>100</v>
      </c>
      <c r="C1" s="4"/>
      <c r="D1" s="4"/>
      <c r="E1" s="4" t="s">
        <v>101</v>
      </c>
      <c r="F1" s="4"/>
      <c r="G1" s="4"/>
    </row>
    <row r="2" ht="29.25" customHeight="1" spans="1:7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103</v>
      </c>
      <c r="G2" s="7" t="s">
        <v>104</v>
      </c>
    </row>
    <row r="3" spans="1:7">
      <c r="A3" s="8" t="s">
        <v>11</v>
      </c>
      <c r="B3" s="9">
        <v>2.6</v>
      </c>
      <c r="C3" s="9">
        <v>2.6</v>
      </c>
      <c r="D3" s="9">
        <v>2.6</v>
      </c>
      <c r="E3" s="9">
        <v>2.6</v>
      </c>
      <c r="F3" s="9"/>
      <c r="G3" s="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/>
      <c r="G4" s="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/>
      <c r="G5" s="1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10"/>
      <c r="G6" s="10" t="s">
        <v>16</v>
      </c>
    </row>
    <row r="7" spans="1:7">
      <c r="A7" s="8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</row>
    <row r="8" spans="1: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10"/>
      <c r="G8" s="10" t="s">
        <v>16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/>
      <c r="G9" s="13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/>
      <c r="G10" s="13">
        <v>3</v>
      </c>
    </row>
    <row r="11" spans="1:7">
      <c r="A11" s="5" t="s">
        <v>24</v>
      </c>
      <c r="B11" s="14"/>
      <c r="C11" s="14"/>
      <c r="D11" s="14"/>
      <c r="E11" s="14"/>
      <c r="F11" s="14"/>
      <c r="G11" s="14"/>
    </row>
    <row r="12" customHeight="1" spans="1:7">
      <c r="A12" s="8" t="s">
        <v>25</v>
      </c>
      <c r="B12" s="13">
        <v>192</v>
      </c>
      <c r="C12" s="13">
        <v>192</v>
      </c>
      <c r="D12" s="13">
        <v>192</v>
      </c>
      <c r="E12" s="13">
        <v>192</v>
      </c>
      <c r="F12" s="13"/>
      <c r="G12" s="13">
        <v>192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13"/>
      <c r="G13" s="13">
        <v>64</v>
      </c>
    </row>
    <row r="14" spans="1:7">
      <c r="A14" s="16" t="s">
        <v>29</v>
      </c>
      <c r="B14" s="17">
        <v>4</v>
      </c>
      <c r="C14" s="17">
        <v>4</v>
      </c>
      <c r="D14" s="17">
        <v>4</v>
      </c>
      <c r="E14" s="17">
        <v>4</v>
      </c>
      <c r="F14" s="17"/>
      <c r="G14" s="17">
        <v>4</v>
      </c>
    </row>
    <row r="15" spans="1:7">
      <c r="A15" s="11" t="s">
        <v>31</v>
      </c>
      <c r="B15" s="13">
        <v>33</v>
      </c>
      <c r="C15" s="13">
        <v>33</v>
      </c>
      <c r="D15" s="13">
        <v>33</v>
      </c>
      <c r="E15" s="13">
        <v>33</v>
      </c>
      <c r="F15" s="13"/>
      <c r="G15" s="13">
        <v>33</v>
      </c>
    </row>
    <row r="16" spans="1:7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3">
        <f t="shared" si="0"/>
        <v>53</v>
      </c>
      <c r="F16" s="13"/>
      <c r="G16" s="13">
        <f t="shared" si="0"/>
        <v>53</v>
      </c>
    </row>
    <row r="17" ht="28" spans="1:7">
      <c r="A17" s="8" t="s">
        <v>35</v>
      </c>
      <c r="B17" s="13">
        <f t="shared" ref="B17:G17" si="1">B15+10*LOG10(B41/1000000)</f>
        <v>45.3754373814287</v>
      </c>
      <c r="C17" s="13">
        <f t="shared" si="1"/>
        <v>45.3754373814287</v>
      </c>
      <c r="D17" s="13">
        <f t="shared" si="1"/>
        <v>45.3754373814287</v>
      </c>
      <c r="E17" s="13">
        <f t="shared" si="1"/>
        <v>45.3754373814287</v>
      </c>
      <c r="F17" s="13"/>
      <c r="G17" s="13">
        <f t="shared" si="1"/>
        <v>45.3754373814287</v>
      </c>
    </row>
    <row r="18" ht="42" spans="1:7">
      <c r="A18" s="15" t="s">
        <v>37</v>
      </c>
      <c r="B18" s="13">
        <f t="shared" ref="B18:G18" si="2">B19+10*LOG10(B12/B13)-B20</f>
        <v>12.7712125471966</v>
      </c>
      <c r="C18" s="13">
        <f t="shared" si="2"/>
        <v>12.7712125471966</v>
      </c>
      <c r="D18" s="13">
        <f t="shared" si="2"/>
        <v>12.7712125471966</v>
      </c>
      <c r="E18" s="13">
        <f t="shared" si="2"/>
        <v>9.82121254719662</v>
      </c>
      <c r="F18" s="13"/>
      <c r="G18" s="13">
        <f t="shared" si="2"/>
        <v>9.82121254719662</v>
      </c>
    </row>
    <row r="19" spans="1:7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/>
      <c r="G19" s="13">
        <v>8</v>
      </c>
    </row>
    <row r="20" ht="42" spans="1:7">
      <c r="A20" s="16" t="s">
        <v>41</v>
      </c>
      <c r="B20" s="17">
        <v>0</v>
      </c>
      <c r="C20" s="17">
        <v>0</v>
      </c>
      <c r="D20" s="17">
        <v>0</v>
      </c>
      <c r="E20" s="17">
        <v>2.95</v>
      </c>
      <c r="F20" s="17"/>
      <c r="G20" s="17">
        <v>2.95</v>
      </c>
    </row>
    <row r="21" ht="61.5" customHeight="1" spans="1:7">
      <c r="A21" s="28" t="s">
        <v>43</v>
      </c>
      <c r="B21" s="19">
        <v>12</v>
      </c>
      <c r="C21" s="19">
        <v>12</v>
      </c>
      <c r="D21" s="19">
        <v>12</v>
      </c>
      <c r="E21" s="19">
        <v>12.04</v>
      </c>
      <c r="F21" s="19"/>
      <c r="G21" s="19">
        <v>12.04</v>
      </c>
    </row>
    <row r="22" spans="1:7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/>
      <c r="G22" s="13">
        <v>0</v>
      </c>
    </row>
    <row r="23" spans="1:7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/>
      <c r="G23" s="13">
        <v>0</v>
      </c>
    </row>
    <row r="24" ht="28" spans="1:7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/>
      <c r="G24" s="13">
        <v>3</v>
      </c>
    </row>
    <row r="25" spans="1:7">
      <c r="A25" s="8" t="s">
        <v>49</v>
      </c>
      <c r="B25" s="13">
        <f t="shared" ref="B25:G25" si="3">B17+B18+B21+B22-B24</f>
        <v>67.1466499286254</v>
      </c>
      <c r="C25" s="13">
        <f t="shared" si="3"/>
        <v>67.1466499286254</v>
      </c>
      <c r="D25" s="13">
        <f t="shared" si="3"/>
        <v>67.1466499286254</v>
      </c>
      <c r="E25" s="13">
        <f t="shared" si="3"/>
        <v>64.2366499286254</v>
      </c>
      <c r="F25" s="13"/>
      <c r="G25" s="13">
        <f t="shared" si="3"/>
        <v>64.2366499286254</v>
      </c>
    </row>
    <row r="26" spans="1: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10"/>
      <c r="G26" s="10" t="s">
        <v>16</v>
      </c>
    </row>
    <row r="27" spans="1:7">
      <c r="A27" s="5" t="s">
        <v>52</v>
      </c>
      <c r="B27" s="14"/>
      <c r="C27" s="14"/>
      <c r="D27" s="14"/>
      <c r="E27" s="14"/>
      <c r="F27" s="14"/>
      <c r="G27" s="14"/>
    </row>
    <row r="28" spans="1:7">
      <c r="A28" s="8" t="s">
        <v>53</v>
      </c>
      <c r="B28" s="13">
        <v>4</v>
      </c>
      <c r="C28" s="13">
        <v>2</v>
      </c>
      <c r="D28" s="13">
        <v>1</v>
      </c>
      <c r="E28" s="13">
        <v>4</v>
      </c>
      <c r="F28" s="13"/>
      <c r="G28" s="13">
        <v>1</v>
      </c>
    </row>
    <row r="29" spans="1:7">
      <c r="A29" s="8" t="s">
        <v>54</v>
      </c>
      <c r="B29" s="13">
        <v>4</v>
      </c>
      <c r="C29" s="13">
        <v>2</v>
      </c>
      <c r="D29" s="13">
        <v>1</v>
      </c>
      <c r="E29" s="13">
        <v>4</v>
      </c>
      <c r="F29" s="13"/>
      <c r="G29" s="13">
        <v>1</v>
      </c>
    </row>
    <row r="30" ht="42" spans="1:7">
      <c r="A30" s="8" t="s">
        <v>56</v>
      </c>
      <c r="B30" s="13">
        <f t="shared" ref="B30:G30" si="4">B31+10*LOG10(B28/B29)-B32</f>
        <v>0</v>
      </c>
      <c r="C30" s="13">
        <f t="shared" si="4"/>
        <v>-3</v>
      </c>
      <c r="D30" s="13">
        <f t="shared" si="4"/>
        <v>-3</v>
      </c>
      <c r="E30" s="13">
        <f t="shared" si="4"/>
        <v>0</v>
      </c>
      <c r="F30" s="13"/>
      <c r="G30" s="13">
        <f t="shared" si="4"/>
        <v>-3</v>
      </c>
    </row>
    <row r="31" spans="1:7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/>
      <c r="G31" s="13">
        <v>-3</v>
      </c>
    </row>
    <row r="32" ht="42" spans="1:7">
      <c r="A32" s="15" t="s">
        <v>58</v>
      </c>
      <c r="B32" s="13">
        <v>0</v>
      </c>
      <c r="C32" s="13">
        <v>0</v>
      </c>
      <c r="D32" s="13">
        <v>0</v>
      </c>
      <c r="E32" s="13">
        <v>0</v>
      </c>
      <c r="F32" s="13"/>
      <c r="G32" s="13">
        <v>0</v>
      </c>
    </row>
    <row r="33" ht="28" spans="1:7">
      <c r="A33" s="21" t="s">
        <v>105</v>
      </c>
      <c r="B33" s="13">
        <v>0</v>
      </c>
      <c r="C33" s="13">
        <v>0</v>
      </c>
      <c r="D33" s="13">
        <v>0</v>
      </c>
      <c r="E33" s="13">
        <v>0</v>
      </c>
      <c r="F33" s="13"/>
      <c r="G33" s="13">
        <v>0</v>
      </c>
    </row>
    <row r="34" ht="28" spans="1:7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/>
      <c r="G34" s="13">
        <v>1</v>
      </c>
    </row>
    <row r="35" spans="1:7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/>
      <c r="G35" s="9">
        <v>7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/>
      <c r="G36" s="9">
        <v>-174</v>
      </c>
    </row>
    <row r="37" spans="1: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17"/>
      <c r="G37" s="17">
        <v>-999</v>
      </c>
    </row>
    <row r="38" spans="1: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13"/>
      <c r="G38" s="13" t="s">
        <v>16</v>
      </c>
    </row>
    <row r="39" ht="28" spans="1:7">
      <c r="A39" s="8" t="s">
        <v>106</v>
      </c>
      <c r="B39" s="13">
        <f t="shared" ref="B39:G39" si="5">10*LOG10(10^((B35+B36)/10)+10^(B37/10))</f>
        <v>-167</v>
      </c>
      <c r="C39" s="13">
        <f t="shared" si="5"/>
        <v>-167</v>
      </c>
      <c r="D39" s="13">
        <f t="shared" si="5"/>
        <v>-167</v>
      </c>
      <c r="E39" s="13">
        <f t="shared" si="5"/>
        <v>-167</v>
      </c>
      <c r="F39" s="13"/>
      <c r="G39" s="13">
        <f t="shared" si="5"/>
        <v>-167</v>
      </c>
    </row>
    <row r="40" ht="28" spans="1:7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10"/>
      <c r="G40" s="10" t="s">
        <v>16</v>
      </c>
    </row>
    <row r="41" spans="1:7">
      <c r="A41" s="21" t="s">
        <v>68</v>
      </c>
      <c r="B41" s="13">
        <f t="shared" ref="B41:G41" si="6">48*360*1000</f>
        <v>17280000</v>
      </c>
      <c r="C41" s="13">
        <f t="shared" si="6"/>
        <v>17280000</v>
      </c>
      <c r="D41" s="13">
        <f t="shared" si="6"/>
        <v>17280000</v>
      </c>
      <c r="E41" s="13">
        <f t="shared" si="6"/>
        <v>17280000</v>
      </c>
      <c r="F41" s="13"/>
      <c r="G41" s="13">
        <f t="shared" si="6"/>
        <v>17280000</v>
      </c>
    </row>
    <row r="42" spans="1: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13"/>
      <c r="G42" s="13" t="s">
        <v>16</v>
      </c>
    </row>
    <row r="43" spans="1:7">
      <c r="A43" s="8" t="s">
        <v>71</v>
      </c>
      <c r="B43" s="13">
        <f t="shared" ref="B43:G43" si="7">B39+10*LOG10(B41)</f>
        <v>-94.6245626185713</v>
      </c>
      <c r="C43" s="13">
        <f t="shared" si="7"/>
        <v>-94.6245626185713</v>
      </c>
      <c r="D43" s="13">
        <f t="shared" si="7"/>
        <v>-94.6245626185713</v>
      </c>
      <c r="E43" s="13">
        <f t="shared" si="7"/>
        <v>-94.6245626185713</v>
      </c>
      <c r="F43" s="13"/>
      <c r="G43" s="13">
        <f t="shared" si="7"/>
        <v>-94.6245626185713</v>
      </c>
    </row>
    <row r="44" spans="1: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10"/>
      <c r="G44" s="10" t="s">
        <v>16</v>
      </c>
    </row>
    <row r="45" spans="1:7">
      <c r="A45" s="18" t="s">
        <v>73</v>
      </c>
      <c r="B45" s="19">
        <v>-11.3</v>
      </c>
      <c r="C45" s="19">
        <v>-8.3</v>
      </c>
      <c r="D45" s="19">
        <v>-4.8</v>
      </c>
      <c r="E45" s="19">
        <v>-11.55</v>
      </c>
      <c r="F45" s="19"/>
      <c r="G45" s="19">
        <v>-5.39</v>
      </c>
    </row>
    <row r="46" spans="1: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13"/>
      <c r="G46" s="13" t="s">
        <v>16</v>
      </c>
    </row>
    <row r="47" spans="1:7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/>
      <c r="G47" s="13">
        <v>2</v>
      </c>
    </row>
    <row r="48" ht="28" spans="1:7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/>
      <c r="G48" s="9">
        <v>0</v>
      </c>
    </row>
    <row r="49" ht="33.75" customHeight="1" spans="1:7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10"/>
      <c r="G49" s="10" t="s">
        <v>16</v>
      </c>
    </row>
    <row r="50" ht="28" spans="1:7">
      <c r="A50" s="8" t="s">
        <v>80</v>
      </c>
      <c r="B50" s="13">
        <f t="shared" ref="B50:G50" si="8">B43+B45+B47-B48</f>
        <v>-103.924562618571</v>
      </c>
      <c r="C50" s="13">
        <f t="shared" si="8"/>
        <v>-100.924562618571</v>
      </c>
      <c r="D50" s="13">
        <f t="shared" si="8"/>
        <v>-97.4245626185713</v>
      </c>
      <c r="E50" s="13">
        <f t="shared" si="8"/>
        <v>-104.174562618571</v>
      </c>
      <c r="F50" s="13"/>
      <c r="G50" s="13">
        <f t="shared" si="8"/>
        <v>-98.0145626185713</v>
      </c>
    </row>
    <row r="51" ht="28" spans="1:7">
      <c r="A51" s="8" t="s">
        <v>82</v>
      </c>
      <c r="B51" s="10" t="s">
        <v>16</v>
      </c>
      <c r="C51" s="10" t="s">
        <v>16</v>
      </c>
      <c r="D51" s="10" t="s">
        <v>16</v>
      </c>
      <c r="E51" s="10" t="s">
        <v>16</v>
      </c>
      <c r="F51" s="10"/>
      <c r="G51" s="10" t="s">
        <v>16</v>
      </c>
    </row>
    <row r="52" ht="28" spans="1:7">
      <c r="A52" s="22" t="s">
        <v>83</v>
      </c>
      <c r="B52" s="23">
        <f>B25+B30+B33-B34-B50</f>
        <v>170.071212547197</v>
      </c>
      <c r="C52" s="23">
        <f t="shared" ref="C52:G52" si="9">C25+C30+C33-C34-C50</f>
        <v>164.071212547197</v>
      </c>
      <c r="D52" s="23">
        <f t="shared" si="9"/>
        <v>160.571212547197</v>
      </c>
      <c r="E52" s="23">
        <f t="shared" si="9"/>
        <v>167.411212547197</v>
      </c>
      <c r="F52" s="23"/>
      <c r="G52" s="23">
        <f t="shared" si="9"/>
        <v>158.251212547197</v>
      </c>
    </row>
    <row r="53" ht="28" spans="1:7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</row>
    <row r="54" spans="1:7">
      <c r="A54" s="5" t="s">
        <v>86</v>
      </c>
      <c r="B54" s="14"/>
      <c r="C54" s="14"/>
      <c r="D54" s="14"/>
      <c r="E54" s="14"/>
      <c r="F54" s="14"/>
      <c r="G54" s="14"/>
    </row>
    <row r="55" ht="16.5" customHeight="1" spans="1:7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17"/>
      <c r="G55" s="17">
        <v>7</v>
      </c>
    </row>
    <row r="56" ht="28" spans="1:7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17"/>
      <c r="G56" s="17">
        <v>7.56</v>
      </c>
    </row>
    <row r="57" ht="28" spans="1:7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17"/>
      <c r="G58" s="17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17"/>
      <c r="G59" s="17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17"/>
      <c r="G60" s="17">
        <v>0</v>
      </c>
    </row>
    <row r="61" ht="28" spans="1:7">
      <c r="A61" s="22" t="s">
        <v>108</v>
      </c>
      <c r="B61" s="23">
        <f>B52-B56+B58-B59+B60</f>
        <v>136.261212547197</v>
      </c>
      <c r="C61" s="23">
        <f t="shared" ref="C61:G61" si="10">C52-C56+C58-C59+C60</f>
        <v>130.261212547197</v>
      </c>
      <c r="D61" s="23">
        <f t="shared" si="10"/>
        <v>126.761212547197</v>
      </c>
      <c r="E61" s="23">
        <f t="shared" si="10"/>
        <v>133.601212547197</v>
      </c>
      <c r="F61" s="23"/>
      <c r="G61" s="23">
        <f t="shared" si="10"/>
        <v>124.441212547197</v>
      </c>
    </row>
    <row r="62" ht="28" spans="1:7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</row>
    <row r="63" spans="3:7">
      <c r="C63" s="2"/>
      <c r="D63" s="2"/>
      <c r="F63" s="2"/>
      <c r="G63" s="2"/>
    </row>
    <row r="64" spans="1:7">
      <c r="A64" s="22" t="s">
        <v>97</v>
      </c>
      <c r="B64" s="23">
        <f t="shared" ref="B64:G64" si="11">B17+B22-B50+B21+B33</f>
        <v>161.3</v>
      </c>
      <c r="C64" s="23">
        <f t="shared" si="11"/>
        <v>158.3</v>
      </c>
      <c r="D64" s="23">
        <f t="shared" si="11"/>
        <v>154.8</v>
      </c>
      <c r="E64" s="23">
        <f t="shared" si="11"/>
        <v>161.59</v>
      </c>
      <c r="F64" s="23"/>
      <c r="G64" s="23">
        <f t="shared" si="11"/>
        <v>155.43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</row>
  </sheetData>
  <mergeCells count="2">
    <mergeCell ref="B1:D1"/>
    <mergeCell ref="E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5" outlineLevelCol="6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16384" width="9" style="1"/>
  </cols>
  <sheetData>
    <row r="1" ht="14.25" customHeight="1" spans="1:7">
      <c r="A1" s="3"/>
      <c r="B1" s="4" t="s">
        <v>100</v>
      </c>
      <c r="C1" s="4"/>
      <c r="D1" s="4"/>
      <c r="E1" s="4" t="s">
        <v>101</v>
      </c>
      <c r="F1" s="4"/>
      <c r="G1" s="4"/>
    </row>
    <row r="2" ht="29.25" customHeight="1" spans="1:7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103</v>
      </c>
      <c r="G2" s="7" t="s">
        <v>104</v>
      </c>
    </row>
    <row r="3" spans="1:7">
      <c r="A3" s="8" t="s">
        <v>11</v>
      </c>
      <c r="B3" s="9">
        <v>2.6</v>
      </c>
      <c r="C3" s="9">
        <v>2.6</v>
      </c>
      <c r="D3" s="9">
        <v>2.6</v>
      </c>
      <c r="E3" s="9">
        <v>2.6</v>
      </c>
      <c r="F3" s="9"/>
      <c r="G3" s="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/>
      <c r="G4" s="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/>
      <c r="G5" s="10" t="s">
        <v>16</v>
      </c>
    </row>
    <row r="6" spans="1:7">
      <c r="A6" s="8" t="s">
        <v>17</v>
      </c>
      <c r="B6" s="13">
        <v>10000000</v>
      </c>
      <c r="C6" s="13">
        <v>2000000</v>
      </c>
      <c r="D6" s="13">
        <v>2000000</v>
      </c>
      <c r="E6" s="13">
        <v>10000000</v>
      </c>
      <c r="F6" s="13"/>
      <c r="G6" s="13">
        <v>2000000</v>
      </c>
    </row>
    <row r="7" spans="1: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/>
      <c r="G7" s="10" t="s">
        <v>16</v>
      </c>
    </row>
    <row r="8" spans="1:7">
      <c r="A8" s="8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/>
      <c r="G9" s="13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/>
      <c r="G10" s="13">
        <v>3</v>
      </c>
    </row>
    <row r="11" spans="1:7">
      <c r="A11" s="5" t="s">
        <v>24</v>
      </c>
      <c r="B11" s="14"/>
      <c r="C11" s="14"/>
      <c r="D11" s="14"/>
      <c r="E11" s="14"/>
      <c r="F11" s="14"/>
      <c r="G11" s="14"/>
    </row>
    <row r="12" customHeight="1" spans="1:7">
      <c r="A12" s="8" t="s">
        <v>25</v>
      </c>
      <c r="B12" s="13">
        <v>192</v>
      </c>
      <c r="C12" s="13">
        <v>192</v>
      </c>
      <c r="D12" s="13">
        <v>192</v>
      </c>
      <c r="E12" s="13">
        <v>192</v>
      </c>
      <c r="F12" s="13"/>
      <c r="G12" s="13">
        <v>192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13"/>
      <c r="G13" s="13">
        <v>64</v>
      </c>
    </row>
    <row r="14" spans="1:7">
      <c r="A14" s="16" t="s">
        <v>29</v>
      </c>
      <c r="B14" s="17">
        <v>4</v>
      </c>
      <c r="C14" s="17">
        <v>4</v>
      </c>
      <c r="D14" s="17">
        <v>4</v>
      </c>
      <c r="E14" s="17">
        <v>4</v>
      </c>
      <c r="F14" s="17"/>
      <c r="G14" s="17">
        <v>4</v>
      </c>
    </row>
    <row r="15" spans="1:7">
      <c r="A15" s="11" t="s">
        <v>31</v>
      </c>
      <c r="B15" s="13">
        <v>33</v>
      </c>
      <c r="C15" s="13">
        <v>33</v>
      </c>
      <c r="D15" s="13">
        <v>33</v>
      </c>
      <c r="E15" s="13">
        <v>33</v>
      </c>
      <c r="F15" s="13"/>
      <c r="G15" s="13">
        <v>33</v>
      </c>
    </row>
    <row r="16" spans="1:7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3">
        <f t="shared" si="0"/>
        <v>53</v>
      </c>
      <c r="F16" s="13"/>
      <c r="G16" s="13">
        <f t="shared" si="0"/>
        <v>53</v>
      </c>
    </row>
    <row r="17" ht="28" spans="1:7">
      <c r="A17" s="8" t="s">
        <v>35</v>
      </c>
      <c r="B17" s="13">
        <f t="shared" ref="B17:G17" si="1">B15+10*LOG10(B42/1000000)</f>
        <v>48.1054501020661</v>
      </c>
      <c r="C17" s="13">
        <f t="shared" si="1"/>
        <v>41.1157500587059</v>
      </c>
      <c r="D17" s="13">
        <f t="shared" si="1"/>
        <v>41.1157500587059</v>
      </c>
      <c r="E17" s="13">
        <f t="shared" si="1"/>
        <v>51.9075625191822</v>
      </c>
      <c r="F17" s="13"/>
      <c r="G17" s="13">
        <f t="shared" si="1"/>
        <v>44.9975517725347</v>
      </c>
    </row>
    <row r="18" ht="42" spans="1:7">
      <c r="A18" s="15" t="s">
        <v>37</v>
      </c>
      <c r="B18" s="13">
        <f t="shared" ref="B18:G18" si="2">B19+10*LOG10(B12/B13)-B20</f>
        <v>12.7712125471966</v>
      </c>
      <c r="C18" s="13">
        <f t="shared" si="2"/>
        <v>12.7712125471966</v>
      </c>
      <c r="D18" s="13">
        <f t="shared" si="2"/>
        <v>12.7712125471966</v>
      </c>
      <c r="E18" s="13">
        <f t="shared" si="2"/>
        <v>9.82121254719662</v>
      </c>
      <c r="F18" s="13"/>
      <c r="G18" s="13">
        <f t="shared" si="2"/>
        <v>9.82121254719662</v>
      </c>
    </row>
    <row r="19" spans="1:7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/>
      <c r="G19" s="13">
        <v>8</v>
      </c>
    </row>
    <row r="20" ht="42" spans="1:7">
      <c r="A20" s="16" t="s">
        <v>41</v>
      </c>
      <c r="B20" s="17">
        <v>0</v>
      </c>
      <c r="C20" s="17">
        <v>0</v>
      </c>
      <c r="D20" s="17">
        <v>0</v>
      </c>
      <c r="E20" s="17">
        <v>2.95</v>
      </c>
      <c r="F20" s="17"/>
      <c r="G20" s="17">
        <v>2.95</v>
      </c>
    </row>
    <row r="21" ht="61.5" customHeight="1" spans="1:7">
      <c r="A21" s="28" t="s">
        <v>43</v>
      </c>
      <c r="B21" s="19">
        <v>12</v>
      </c>
      <c r="C21" s="19">
        <v>12</v>
      </c>
      <c r="D21" s="19">
        <v>12</v>
      </c>
      <c r="E21" s="19">
        <v>12.04</v>
      </c>
      <c r="F21" s="19"/>
      <c r="G21" s="19">
        <v>12.04</v>
      </c>
    </row>
    <row r="22" spans="1:7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/>
      <c r="G22" s="13">
        <v>0</v>
      </c>
    </row>
    <row r="23" spans="1:7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/>
      <c r="G23" s="13">
        <v>0</v>
      </c>
    </row>
    <row r="24" ht="28" spans="1:7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/>
      <c r="G24" s="13">
        <v>3</v>
      </c>
    </row>
    <row r="25" spans="1: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/>
      <c r="G25" s="10" t="s">
        <v>16</v>
      </c>
    </row>
    <row r="26" spans="1:7">
      <c r="A26" s="8" t="s">
        <v>51</v>
      </c>
      <c r="B26" s="13">
        <f t="shared" ref="B26:G26" si="3">B17+B18+B21-B23-B24</f>
        <v>69.8766626492628</v>
      </c>
      <c r="C26" s="13">
        <f t="shared" si="3"/>
        <v>62.8869626059026</v>
      </c>
      <c r="D26" s="13">
        <f t="shared" si="3"/>
        <v>62.8869626059026</v>
      </c>
      <c r="E26" s="13">
        <f t="shared" si="3"/>
        <v>70.7687750663788</v>
      </c>
      <c r="F26" s="13"/>
      <c r="G26" s="13">
        <f t="shared" si="3"/>
        <v>63.8587643197314</v>
      </c>
    </row>
    <row r="27" spans="1:7">
      <c r="A27" s="5" t="s">
        <v>52</v>
      </c>
      <c r="B27" s="14"/>
      <c r="C27" s="14"/>
      <c r="D27" s="14"/>
      <c r="E27" s="14"/>
      <c r="F27" s="14"/>
      <c r="G27" s="14"/>
    </row>
    <row r="28" spans="1:7">
      <c r="A28" s="8" t="s">
        <v>53</v>
      </c>
      <c r="B28" s="13">
        <v>4</v>
      </c>
      <c r="C28" s="13">
        <v>2</v>
      </c>
      <c r="D28" s="13">
        <v>1</v>
      </c>
      <c r="E28" s="13">
        <v>4</v>
      </c>
      <c r="F28" s="13"/>
      <c r="G28" s="13">
        <v>1</v>
      </c>
    </row>
    <row r="29" spans="1:7">
      <c r="A29" s="8" t="s">
        <v>54</v>
      </c>
      <c r="B29" s="13">
        <v>4</v>
      </c>
      <c r="C29" s="13">
        <v>2</v>
      </c>
      <c r="D29" s="13">
        <v>1</v>
      </c>
      <c r="E29" s="13">
        <v>4</v>
      </c>
      <c r="F29" s="13"/>
      <c r="G29" s="13">
        <v>1</v>
      </c>
    </row>
    <row r="30" ht="42" spans="1:7">
      <c r="A30" s="8" t="s">
        <v>56</v>
      </c>
      <c r="B30" s="13">
        <f t="shared" ref="B30:G30" si="4">B31+10*LOG10(B28/B29)-B32</f>
        <v>0</v>
      </c>
      <c r="C30" s="13">
        <f t="shared" si="4"/>
        <v>-3</v>
      </c>
      <c r="D30" s="13">
        <f t="shared" si="4"/>
        <v>-3</v>
      </c>
      <c r="E30" s="13">
        <f t="shared" si="4"/>
        <v>0</v>
      </c>
      <c r="F30" s="13"/>
      <c r="G30" s="13">
        <f t="shared" si="4"/>
        <v>-3</v>
      </c>
    </row>
    <row r="31" spans="1:7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/>
      <c r="G31" s="13">
        <v>-3</v>
      </c>
    </row>
    <row r="32" ht="42" spans="1:7">
      <c r="A32" s="15" t="s">
        <v>58</v>
      </c>
      <c r="B32" s="13">
        <v>0</v>
      </c>
      <c r="C32" s="13">
        <v>0</v>
      </c>
      <c r="D32" s="13">
        <v>0</v>
      </c>
      <c r="E32" s="13">
        <v>0</v>
      </c>
      <c r="F32" s="13"/>
      <c r="G32" s="13">
        <v>0</v>
      </c>
    </row>
    <row r="33" ht="28" spans="1:7">
      <c r="A33" s="21" t="s">
        <v>105</v>
      </c>
      <c r="B33" s="13">
        <v>0</v>
      </c>
      <c r="C33" s="13">
        <v>0</v>
      </c>
      <c r="D33" s="13">
        <v>0</v>
      </c>
      <c r="E33" s="13">
        <v>0</v>
      </c>
      <c r="F33" s="13"/>
      <c r="G33" s="13">
        <v>0</v>
      </c>
    </row>
    <row r="34" ht="28" spans="1:7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/>
      <c r="G34" s="13">
        <v>1</v>
      </c>
    </row>
    <row r="35" spans="1:7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/>
      <c r="G35" s="9">
        <v>7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/>
      <c r="G36" s="9">
        <v>-174</v>
      </c>
    </row>
    <row r="37" spans="1:7">
      <c r="A37" s="15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/>
      <c r="G37" s="13" t="s">
        <v>16</v>
      </c>
    </row>
    <row r="38" spans="1:7">
      <c r="A38" s="16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17"/>
      <c r="G38" s="17">
        <v>-999</v>
      </c>
    </row>
    <row r="39" ht="28" spans="1:7">
      <c r="A39" s="8" t="s">
        <v>106</v>
      </c>
      <c r="B39" s="10" t="s">
        <v>16</v>
      </c>
      <c r="C39" s="10" t="s">
        <v>16</v>
      </c>
      <c r="D39" s="10" t="s">
        <v>16</v>
      </c>
      <c r="E39" s="10" t="s">
        <v>16</v>
      </c>
      <c r="F39" s="10"/>
      <c r="G39" s="10" t="s">
        <v>16</v>
      </c>
    </row>
    <row r="40" ht="28" spans="1:7">
      <c r="A40" s="8" t="s">
        <v>107</v>
      </c>
      <c r="B40" s="13">
        <f t="shared" ref="B40:G40" si="5">10*LOG10(10^((B35+B36)/10)+10^(B38/10))</f>
        <v>-167</v>
      </c>
      <c r="C40" s="13">
        <f t="shared" si="5"/>
        <v>-167</v>
      </c>
      <c r="D40" s="13">
        <f t="shared" si="5"/>
        <v>-167</v>
      </c>
      <c r="E40" s="13">
        <f t="shared" si="5"/>
        <v>-167</v>
      </c>
      <c r="F40" s="13"/>
      <c r="G40" s="13">
        <f t="shared" si="5"/>
        <v>-167</v>
      </c>
    </row>
    <row r="41" spans="1: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/>
      <c r="G41" s="13" t="s">
        <v>16</v>
      </c>
    </row>
    <row r="42" spans="1:7">
      <c r="A42" s="29" t="s">
        <v>70</v>
      </c>
      <c r="B42" s="19">
        <f>90*360*1000</f>
        <v>32400000</v>
      </c>
      <c r="C42" s="19">
        <f t="shared" ref="C42:G42" si="6">18*360*1000</f>
        <v>6480000</v>
      </c>
      <c r="D42" s="19">
        <f t="shared" si="6"/>
        <v>6480000</v>
      </c>
      <c r="E42" s="19">
        <f>216*360*1000</f>
        <v>77760000</v>
      </c>
      <c r="F42" s="19"/>
      <c r="G42" s="19">
        <f>44*360*1000</f>
        <v>15840000</v>
      </c>
    </row>
    <row r="43" spans="1:7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/>
      <c r="G43" s="13" t="s">
        <v>16</v>
      </c>
    </row>
    <row r="44" spans="1:7">
      <c r="A44" s="8" t="s">
        <v>72</v>
      </c>
      <c r="B44" s="13">
        <f t="shared" ref="B44:G44" si="7">B40+10*LOG10(B42)</f>
        <v>-91.8945498979339</v>
      </c>
      <c r="C44" s="13">
        <f t="shared" si="7"/>
        <v>-98.8842499412941</v>
      </c>
      <c r="D44" s="13">
        <f t="shared" si="7"/>
        <v>-98.8842499412941</v>
      </c>
      <c r="E44" s="13">
        <f t="shared" si="7"/>
        <v>-88.0924374808178</v>
      </c>
      <c r="F44" s="13"/>
      <c r="G44" s="13">
        <f t="shared" si="7"/>
        <v>-95.0024482274653</v>
      </c>
    </row>
    <row r="45" spans="1:7">
      <c r="A45" s="21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/>
      <c r="G45" s="13" t="s">
        <v>16</v>
      </c>
    </row>
    <row r="46" spans="1:7">
      <c r="A46" s="29" t="s">
        <v>75</v>
      </c>
      <c r="B46" s="19">
        <v>-4.8</v>
      </c>
      <c r="C46" s="19">
        <v>-0.9</v>
      </c>
      <c r="D46" s="19">
        <v>3.9</v>
      </c>
      <c r="E46" s="19">
        <v>-11.78</v>
      </c>
      <c r="F46" s="19"/>
      <c r="G46" s="19">
        <v>-7.9</v>
      </c>
    </row>
    <row r="47" spans="1:7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/>
      <c r="G47" s="13">
        <v>2</v>
      </c>
    </row>
    <row r="48" ht="28" spans="1:7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/>
      <c r="G48" s="13" t="s">
        <v>16</v>
      </c>
    </row>
    <row r="49" ht="33.75" customHeight="1" spans="1:7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/>
      <c r="G49" s="9">
        <v>0</v>
      </c>
    </row>
    <row r="50" ht="28" spans="1:7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/>
      <c r="G50" s="10" t="s">
        <v>16</v>
      </c>
    </row>
    <row r="51" ht="28" spans="1:7">
      <c r="A51" s="8" t="s">
        <v>82</v>
      </c>
      <c r="B51" s="13">
        <f t="shared" ref="B51:G51" si="8">B44+B46+B47-B49</f>
        <v>-94.6945498979339</v>
      </c>
      <c r="C51" s="13">
        <f t="shared" si="8"/>
        <v>-97.7842499412941</v>
      </c>
      <c r="D51" s="13">
        <f t="shared" si="8"/>
        <v>-92.9842499412941</v>
      </c>
      <c r="E51" s="13">
        <f t="shared" si="8"/>
        <v>-97.8724374808178</v>
      </c>
      <c r="F51" s="13"/>
      <c r="G51" s="13">
        <f t="shared" si="8"/>
        <v>-100.902448227465</v>
      </c>
    </row>
    <row r="52" ht="28" spans="1:7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</row>
    <row r="53" ht="28" spans="1:7">
      <c r="A53" s="30" t="s">
        <v>85</v>
      </c>
      <c r="B53" s="23">
        <f>B26+B30+B33-B34-B51</f>
        <v>163.571212547197</v>
      </c>
      <c r="C53" s="23">
        <f t="shared" ref="C53:G53" si="9">C26+C30+C33-C34-C51</f>
        <v>156.671212547197</v>
      </c>
      <c r="D53" s="23">
        <f t="shared" si="9"/>
        <v>151.871212547197</v>
      </c>
      <c r="E53" s="23">
        <f t="shared" si="9"/>
        <v>167.641212547197</v>
      </c>
      <c r="F53" s="23"/>
      <c r="G53" s="23">
        <f t="shared" si="9"/>
        <v>160.761212547197</v>
      </c>
    </row>
    <row r="54" spans="1:7">
      <c r="A54" s="5" t="s">
        <v>86</v>
      </c>
      <c r="B54" s="14"/>
      <c r="C54" s="14"/>
      <c r="D54" s="14"/>
      <c r="E54" s="14"/>
      <c r="F54" s="14"/>
      <c r="G54" s="14"/>
    </row>
    <row r="55" ht="16.5" customHeight="1" spans="1:7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17"/>
      <c r="G55" s="17">
        <v>7</v>
      </c>
    </row>
    <row r="56" ht="28" spans="1:7">
      <c r="A56" s="15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</row>
    <row r="57" ht="28" spans="1:7">
      <c r="A57" s="31" t="s">
        <v>90</v>
      </c>
      <c r="B57" s="17">
        <v>4.48</v>
      </c>
      <c r="C57" s="17">
        <v>4.48</v>
      </c>
      <c r="D57" s="17">
        <v>4.48</v>
      </c>
      <c r="E57" s="17">
        <v>4.48</v>
      </c>
      <c r="F57" s="17"/>
      <c r="G57" s="17">
        <v>4.48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17"/>
      <c r="G58" s="17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17"/>
      <c r="G59" s="17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17"/>
      <c r="G60" s="17">
        <v>0</v>
      </c>
    </row>
    <row r="61" ht="28" spans="1:7">
      <c r="A61" s="32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</row>
    <row r="62" ht="28" spans="1:7">
      <c r="A62" s="30" t="s">
        <v>109</v>
      </c>
      <c r="B62" s="23">
        <f>B53-B57+B58-B59+B60</f>
        <v>132.841212547197</v>
      </c>
      <c r="C62" s="23">
        <f t="shared" ref="C62:G62" si="10">C53-C57+C58-C59+C60</f>
        <v>125.941212547197</v>
      </c>
      <c r="D62" s="23">
        <f t="shared" si="10"/>
        <v>121.141212547197</v>
      </c>
      <c r="E62" s="23">
        <f t="shared" si="10"/>
        <v>136.911212547197</v>
      </c>
      <c r="F62" s="23"/>
      <c r="G62" s="23">
        <f t="shared" si="10"/>
        <v>130.031212547197</v>
      </c>
    </row>
    <row r="63" spans="3:7">
      <c r="C63" s="2"/>
      <c r="D63" s="2"/>
      <c r="F63" s="2"/>
      <c r="G63" s="2"/>
    </row>
    <row r="64" spans="1:7">
      <c r="A64" s="32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</row>
    <row r="65" spans="1:7">
      <c r="A65" s="30" t="s">
        <v>98</v>
      </c>
      <c r="B65" s="23">
        <f t="shared" ref="B65:G65" si="11">B17-B23-B51+B21+B33</f>
        <v>154.8</v>
      </c>
      <c r="C65" s="23">
        <f t="shared" si="11"/>
        <v>150.9</v>
      </c>
      <c r="D65" s="23">
        <f t="shared" si="11"/>
        <v>146.1</v>
      </c>
      <c r="E65" s="23">
        <f t="shared" si="11"/>
        <v>161.82</v>
      </c>
      <c r="F65" s="23"/>
      <c r="G65" s="23">
        <f t="shared" si="11"/>
        <v>157.94</v>
      </c>
    </row>
  </sheetData>
  <mergeCells count="2">
    <mergeCell ref="B1:D1"/>
    <mergeCell ref="E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38" activePane="bottomRight" state="frozen"/>
      <selection/>
      <selection pane="topRight"/>
      <selection pane="bottomLeft"/>
      <selection pane="bottomRight" activeCell="B41" sqref="B41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100</v>
      </c>
      <c r="C1" s="4"/>
      <c r="D1" s="4" t="s">
        <v>101</v>
      </c>
      <c r="E1" s="4"/>
    </row>
    <row r="2" ht="29.25" customHeight="1" spans="1: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</row>
    <row r="3" spans="1:5">
      <c r="A3" s="8" t="s">
        <v>11</v>
      </c>
      <c r="B3" s="9">
        <v>2.6</v>
      </c>
      <c r="C3" s="9">
        <v>2.6</v>
      </c>
      <c r="D3" s="9">
        <v>2.6</v>
      </c>
      <c r="E3" s="9">
        <v>2.6</v>
      </c>
    </row>
    <row r="4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</row>
    <row r="14" spans="1: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</row>
    <row r="29" spans="1: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</row>
    <row r="30" ht="42" spans="1:5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  <c r="D30" s="13">
        <f>D31+10*LOG10(D28/D13)-D32</f>
        <v>9.82121254719662</v>
      </c>
      <c r="E30" s="13">
        <f>E31+10*LOG10(E28/E13)-E32</f>
        <v>9.82121254719662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</row>
    <row r="33" ht="28" spans="1: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</row>
    <row r="38" spans="1: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</row>
    <row r="42" spans="1: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-113.436974992327</v>
      </c>
      <c r="C43" s="13">
        <f>C39+10*LOG10(C41)</f>
        <v>-113.436974992327</v>
      </c>
      <c r="D43" s="13">
        <f>D39+10*LOG10(D41)</f>
        <v>-113.436974992327</v>
      </c>
      <c r="E43" s="13">
        <f>E39+10*LOG10(E41)</f>
        <v>-113.436974992327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8" t="s">
        <v>73</v>
      </c>
      <c r="B45" s="19">
        <v>-7.4</v>
      </c>
      <c r="C45" s="19">
        <v>-7</v>
      </c>
      <c r="D45" s="19">
        <v>-10.34</v>
      </c>
      <c r="E45" s="19">
        <v>-10.34</v>
      </c>
    </row>
    <row r="46" spans="1: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-118.836974992327</v>
      </c>
      <c r="C50" s="13">
        <f>C43+C45+C47-C48</f>
        <v>-118.436974992327</v>
      </c>
      <c r="D50" s="13">
        <f>D43+D45+D47-D48</f>
        <v>-121.776974992327</v>
      </c>
      <c r="E50" s="13">
        <f>E43+E45+E47-E48</f>
        <v>-121.776974992327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2" t="s">
        <v>83</v>
      </c>
      <c r="B52" s="23">
        <f>B25+B30+B33-B34-B50</f>
        <v>158.608187539524</v>
      </c>
      <c r="C52" s="23">
        <f>C25+C30+C33-C34-C50</f>
        <v>155.208187539524</v>
      </c>
      <c r="D52" s="23">
        <f>D25+D30+D33-D34-D50</f>
        <v>162.638187539524</v>
      </c>
      <c r="E52" s="23">
        <f>E25+E30+E33-E34-E50</f>
        <v>159.638187539524</v>
      </c>
    </row>
    <row r="53" ht="28" spans="1: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</row>
    <row r="56" ht="28" spans="1: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</row>
    <row r="57" ht="28" spans="1: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</row>
    <row r="58" spans="1: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</row>
    <row r="59" spans="1: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</row>
    <row r="60" spans="1: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</row>
    <row r="61" ht="28" spans="1:5">
      <c r="A61" s="22" t="s">
        <v>108</v>
      </c>
      <c r="B61" s="23">
        <f>B52-B56+B58-B59+B60</f>
        <v>124.798187539524</v>
      </c>
      <c r="C61" s="23">
        <f>C52-C56+C58-C59+C60</f>
        <v>121.398187539524</v>
      </c>
      <c r="D61" s="23">
        <f>D52-D56+D58-D59+D60</f>
        <v>128.828187539524</v>
      </c>
      <c r="E61" s="23">
        <f>E52-E56+E58-E59+E60</f>
        <v>125.828187539524</v>
      </c>
    </row>
    <row r="62" ht="28" spans="1: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</row>
    <row r="63" spans="3:5">
      <c r="C63" s="2"/>
      <c r="E63" s="2"/>
    </row>
    <row r="64" spans="1:5">
      <c r="A64" s="22" t="s">
        <v>97</v>
      </c>
      <c r="B64" s="23">
        <f>B17+B22-B50+B21+B33</f>
        <v>149.836974992327</v>
      </c>
      <c r="C64" s="23">
        <f>C17+C22-C50+C21+C33</f>
        <v>149.436974992327</v>
      </c>
      <c r="D64" s="23">
        <f>D17+D22-D50+D21+D33</f>
        <v>156.816974992327</v>
      </c>
      <c r="E64" s="23">
        <f>E17+E22-E50+E21+E33</f>
        <v>156.816974992327</v>
      </c>
    </row>
    <row r="65" spans="1: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38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100</v>
      </c>
      <c r="C1" s="4"/>
      <c r="D1" s="4" t="s">
        <v>101</v>
      </c>
      <c r="E1" s="4"/>
    </row>
    <row r="2" ht="29.25" customHeight="1" spans="1: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</row>
    <row r="3" spans="1:5">
      <c r="A3" s="8" t="s">
        <v>11</v>
      </c>
      <c r="B3" s="9">
        <v>2.6</v>
      </c>
      <c r="C3" s="9">
        <v>2.6</v>
      </c>
      <c r="D3" s="9">
        <v>2.6</v>
      </c>
      <c r="E3" s="9">
        <v>2.6</v>
      </c>
    </row>
    <row r="4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</row>
    <row r="14" spans="1: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</row>
    <row r="29" spans="1: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</row>
    <row r="30" ht="42" spans="1:5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  <c r="D30" s="13">
        <f>D31+10*LOG10(D28/D13)-D32</f>
        <v>9.82121254719662</v>
      </c>
      <c r="E30" s="13">
        <f>E31+10*LOG10(E28/E13)-E32</f>
        <v>9.82121254719662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</row>
    <row r="33" ht="28" spans="1: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</row>
    <row r="38" spans="1: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</row>
    <row r="42" spans="1: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-113.436974992327</v>
      </c>
      <c r="C43" s="13">
        <f>C39+10*LOG10(C41)</f>
        <v>-113.436974992327</v>
      </c>
      <c r="D43" s="13">
        <f>D39+10*LOG10(D41)</f>
        <v>-113.436974992327</v>
      </c>
      <c r="E43" s="13">
        <f>E39+10*LOG10(E41)</f>
        <v>-113.436974992327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8" t="s">
        <v>73</v>
      </c>
      <c r="B45" s="19">
        <v>-3.6</v>
      </c>
      <c r="C45" s="19">
        <v>-3.4</v>
      </c>
      <c r="D45" s="19">
        <v>-8.6</v>
      </c>
      <c r="E45" s="19">
        <v>-8.6</v>
      </c>
    </row>
    <row r="46" spans="1: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-115.036974992327</v>
      </c>
      <c r="C50" s="13">
        <f>C43+C45+C47-C48</f>
        <v>-114.836974992327</v>
      </c>
      <c r="D50" s="13">
        <f>D43+D45+D47-D48</f>
        <v>-120.036974992327</v>
      </c>
      <c r="E50" s="13">
        <f>E43+E45+E47-E48</f>
        <v>-120.036974992327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2" t="s">
        <v>83</v>
      </c>
      <c r="B52" s="23">
        <f>B25+B30+B33-B34-B50</f>
        <v>154.808187539524</v>
      </c>
      <c r="C52" s="23">
        <f>C25+C30+C33-C34-C50</f>
        <v>151.608187539524</v>
      </c>
      <c r="D52" s="23">
        <f>D25+D30+D33-D34-D50</f>
        <v>160.898187539524</v>
      </c>
      <c r="E52" s="23">
        <f>E25+E30+E33-E34-E50</f>
        <v>157.898187539524</v>
      </c>
    </row>
    <row r="53" ht="28" spans="1: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</row>
    <row r="56" ht="28" spans="1: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</row>
    <row r="57" ht="28" spans="1: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</row>
    <row r="58" spans="1: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</row>
    <row r="59" spans="1: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</row>
    <row r="60" spans="1: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</row>
    <row r="61" ht="28" spans="1:5">
      <c r="A61" s="22" t="s">
        <v>108</v>
      </c>
      <c r="B61" s="23">
        <f>B52-B56+B58-B59+B60</f>
        <v>120.998187539524</v>
      </c>
      <c r="C61" s="23">
        <f>C52-C56+C58-C59+C60</f>
        <v>117.798187539524</v>
      </c>
      <c r="D61" s="23">
        <f>D52-D56+D58-D59+D60</f>
        <v>127.088187539524</v>
      </c>
      <c r="E61" s="23">
        <f>E52-E56+E58-E59+E60</f>
        <v>124.088187539524</v>
      </c>
    </row>
    <row r="62" ht="28" spans="1: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</row>
    <row r="63" spans="3:5">
      <c r="C63" s="2"/>
      <c r="E63" s="2"/>
    </row>
    <row r="64" spans="1:5">
      <c r="A64" s="22" t="s">
        <v>97</v>
      </c>
      <c r="B64" s="23">
        <f>B17+B22-B50+B21+B33</f>
        <v>146.036974992327</v>
      </c>
      <c r="C64" s="23">
        <f>C17+C22-C50+C21+C33</f>
        <v>145.836974992327</v>
      </c>
      <c r="D64" s="23">
        <f>D17+D22-D50+D21+D33</f>
        <v>155.076974992327</v>
      </c>
      <c r="E64" s="23">
        <f>E17+E22-E50+E21+E33</f>
        <v>155.076974992327</v>
      </c>
    </row>
    <row r="65" spans="1: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41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100</v>
      </c>
      <c r="C1" s="4"/>
      <c r="D1" s="4" t="s">
        <v>101</v>
      </c>
      <c r="E1" s="4"/>
    </row>
    <row r="2" ht="29.25" customHeight="1" spans="1: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</row>
    <row r="3" spans="1:5">
      <c r="A3" s="8" t="s">
        <v>11</v>
      </c>
      <c r="B3" s="9">
        <v>2.6</v>
      </c>
      <c r="C3" s="9">
        <v>2.6</v>
      </c>
      <c r="D3" s="9">
        <v>2.6</v>
      </c>
      <c r="E3" s="9">
        <v>2.6</v>
      </c>
    </row>
    <row r="4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</row>
    <row r="14" spans="1: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</row>
    <row r="29" spans="1: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</row>
    <row r="30" ht="42" spans="1:5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  <c r="D30" s="13">
        <f>D31+10*LOG10(D28/D13)-D32</f>
        <v>9.82121254719662</v>
      </c>
      <c r="E30" s="13">
        <f>E31+10*LOG10(E28/E13)-E32</f>
        <v>9.82121254719662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</row>
    <row r="33" ht="28" spans="1: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</row>
    <row r="38" spans="1: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</row>
    <row r="42" spans="1: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-113.436974992327</v>
      </c>
      <c r="C43" s="13">
        <f>C39+10*LOG10(C41)</f>
        <v>-113.436974992327</v>
      </c>
      <c r="D43" s="13">
        <f>D39+10*LOG10(D41)</f>
        <v>-113.436974992327</v>
      </c>
      <c r="E43" s="13">
        <f>E39+10*LOG10(E41)</f>
        <v>-113.436974992327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8" t="s">
        <v>73</v>
      </c>
      <c r="B45" s="19">
        <v>-0.6</v>
      </c>
      <c r="C45" s="19">
        <v>-0.1</v>
      </c>
      <c r="D45" s="19">
        <v>-6.08</v>
      </c>
      <c r="E45" s="19">
        <v>-6.08</v>
      </c>
    </row>
    <row r="46" spans="1: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-112.036974992327</v>
      </c>
      <c r="C50" s="13">
        <f>C43+C45+C47-C48</f>
        <v>-111.536974992327</v>
      </c>
      <c r="D50" s="13">
        <f>D43+D45+D47-D48</f>
        <v>-117.516974992327</v>
      </c>
      <c r="E50" s="13">
        <f>E43+E45+E47-E48</f>
        <v>-117.516974992327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2" t="s">
        <v>83</v>
      </c>
      <c r="B52" s="23">
        <f>B25+B30+B33-B34-B50</f>
        <v>151.808187539524</v>
      </c>
      <c r="C52" s="23">
        <f>C25+C30+C33-C34-C50</f>
        <v>148.308187539524</v>
      </c>
      <c r="D52" s="23">
        <f>D25+D30+D33-D34-D50</f>
        <v>158.378187539524</v>
      </c>
      <c r="E52" s="23">
        <f>E25+E30+E33-E34-E50</f>
        <v>155.378187539524</v>
      </c>
    </row>
    <row r="53" ht="28" spans="1: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</row>
    <row r="56" ht="28" spans="1: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</row>
    <row r="57" ht="28" spans="1: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</row>
    <row r="58" spans="1: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</row>
    <row r="59" spans="1: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</row>
    <row r="60" spans="1: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</row>
    <row r="61" ht="28" spans="1:5">
      <c r="A61" s="22" t="s">
        <v>108</v>
      </c>
      <c r="B61" s="23">
        <f>B52-B56+B58-B59+B60</f>
        <v>117.998187539524</v>
      </c>
      <c r="C61" s="23">
        <f>C52-C56+C58-C59+C60</f>
        <v>114.498187539524</v>
      </c>
      <c r="D61" s="23">
        <f>D52-D56+D58-D59+D60</f>
        <v>124.568187539524</v>
      </c>
      <c r="E61" s="23">
        <f>E52-E56+E58-E59+E60</f>
        <v>121.568187539524</v>
      </c>
    </row>
    <row r="62" ht="28" spans="1: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</row>
    <row r="63" spans="3:5">
      <c r="C63" s="2"/>
      <c r="E63" s="2"/>
    </row>
    <row r="64" spans="1:5">
      <c r="A64" s="22" t="s">
        <v>97</v>
      </c>
      <c r="B64" s="23">
        <f>B17+B22-B50+B21+B33</f>
        <v>143.036974992327</v>
      </c>
      <c r="C64" s="23">
        <f>C17+C22-C50+C21+C33</f>
        <v>142.536974992327</v>
      </c>
      <c r="D64" s="23">
        <f>D17+D22-D50+D21+D33</f>
        <v>152.556974992327</v>
      </c>
      <c r="E64" s="23">
        <f>E17+E22-E50+E21+E33</f>
        <v>152.556974992327</v>
      </c>
    </row>
    <row r="65" spans="1: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100</v>
      </c>
      <c r="C1" s="4"/>
      <c r="D1" s="4" t="s">
        <v>101</v>
      </c>
      <c r="E1" s="4"/>
    </row>
    <row r="2" ht="29.25" customHeight="1" spans="1: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</row>
    <row r="3" spans="1:5">
      <c r="A3" s="8" t="s">
        <v>11</v>
      </c>
      <c r="B3" s="9">
        <v>2.6</v>
      </c>
      <c r="C3" s="9">
        <v>2.6</v>
      </c>
      <c r="D3" s="9">
        <v>2.6</v>
      </c>
      <c r="E3" s="9">
        <v>2.6</v>
      </c>
    </row>
    <row r="4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</row>
    <row r="7" spans="1: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</row>
    <row r="8" spans="1: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</row>
    <row r="14" spans="1: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</row>
    <row r="26" spans="1:5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</row>
    <row r="29" spans="1: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</row>
    <row r="30" ht="42" spans="1:5">
      <c r="A30" s="8" t="s">
        <v>56</v>
      </c>
      <c r="B30" s="13">
        <f>B31+10*LOG10(B28/B13)-B32</f>
        <v>12.7712125471966</v>
      </c>
      <c r="C30" s="13">
        <f>C31+10*LOG10(C28/C13)-C32</f>
        <v>12.7712125471966</v>
      </c>
      <c r="D30" s="13">
        <f>D31+10*LOG10(D28/D13)-D32</f>
        <v>9.82121254719662</v>
      </c>
      <c r="E30" s="13">
        <f>E31+10*LOG10(E28/E13)-E32</f>
        <v>9.82121254719662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</row>
    <row r="33" ht="28" spans="1: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</row>
    <row r="37" spans="1:5">
      <c r="A37" s="33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</row>
    <row r="38" spans="1:5">
      <c r="A38" s="31" t="s">
        <v>65</v>
      </c>
      <c r="B38" s="17">
        <v>-999</v>
      </c>
      <c r="C38" s="17">
        <v>-999</v>
      </c>
      <c r="D38" s="17">
        <v>-999</v>
      </c>
      <c r="E38" s="17">
        <v>-999</v>
      </c>
    </row>
    <row r="39" ht="28" spans="1: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</row>
    <row r="40" ht="28" spans="1:5">
      <c r="A40" s="8" t="s">
        <v>107</v>
      </c>
      <c r="B40" s="13">
        <f>10*LOG10(10^((B35+B36)/10)+10^(B38/10))</f>
        <v>-169</v>
      </c>
      <c r="C40" s="13">
        <f>10*LOG10(10^((C35+C36)/10)+10^(C38/10))</f>
        <v>-169</v>
      </c>
      <c r="D40" s="13">
        <f>10*LOG10(10^((D35+D36)/10)+10^(D38/10))</f>
        <v>-169</v>
      </c>
      <c r="E40" s="13">
        <f>10*LOG10(10^((E35+E36)/10)+10^(E38/10))</f>
        <v>-169</v>
      </c>
    </row>
    <row r="41" spans="1: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</row>
    <row r="42" spans="1:5">
      <c r="A42" s="35" t="s">
        <v>70</v>
      </c>
      <c r="B42" s="19">
        <f>30*360*1000</f>
        <v>10800000</v>
      </c>
      <c r="C42" s="19">
        <f>30*360*1000</f>
        <v>10800000</v>
      </c>
      <c r="D42" s="19">
        <f>33*360*1000</f>
        <v>11880000</v>
      </c>
      <c r="E42" s="19">
        <f>33*360*1000</f>
        <v>11880000</v>
      </c>
    </row>
    <row r="43" spans="1: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</row>
    <row r="44" spans="1:5">
      <c r="A44" s="8" t="s">
        <v>72</v>
      </c>
      <c r="B44" s="13">
        <f>B40+10*LOG10(B42)</f>
        <v>-98.6657624451305</v>
      </c>
      <c r="C44" s="13">
        <f>C40+10*LOG10(C42)</f>
        <v>-98.6657624451305</v>
      </c>
      <c r="D44" s="13">
        <f>D40+10*LOG10(D42)</f>
        <v>-98.2518355935483</v>
      </c>
      <c r="E44" s="13">
        <f>E40+10*LOG10(E42)</f>
        <v>-98.2518355935483</v>
      </c>
    </row>
    <row r="45" spans="1:5">
      <c r="A45" s="34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</row>
    <row r="46" spans="1:5">
      <c r="A46" s="35" t="s">
        <v>75</v>
      </c>
      <c r="B46" s="19">
        <v>1</v>
      </c>
      <c r="C46" s="19">
        <v>1</v>
      </c>
      <c r="D46" s="19">
        <v>-4.85</v>
      </c>
      <c r="E46" s="19">
        <v>-4.85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28" spans="1: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</row>
    <row r="51" ht="28" spans="1:5">
      <c r="A51" s="8" t="s">
        <v>82</v>
      </c>
      <c r="B51" s="13">
        <f>B44+B46+B47-B49</f>
        <v>-95.6657624451305</v>
      </c>
      <c r="C51" s="13">
        <f>C44+C46+C47-C49</f>
        <v>-95.6657624451305</v>
      </c>
      <c r="D51" s="13">
        <f>D44+D46+D47-D49</f>
        <v>-101.101835593548</v>
      </c>
      <c r="E51" s="13">
        <f>E44+E46+E47-E49</f>
        <v>-101.101835593548</v>
      </c>
    </row>
    <row r="52" ht="28" spans="1:5">
      <c r="A52" s="32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</row>
    <row r="53" ht="28" spans="1:5">
      <c r="A53" s="30" t="s">
        <v>85</v>
      </c>
      <c r="B53" s="23">
        <f>B26+B30+B33-B34-B51</f>
        <v>139.436974992327</v>
      </c>
      <c r="C53" s="23">
        <f>C26+C30+C33-C34-C51</f>
        <v>136.436974992327</v>
      </c>
      <c r="D53" s="23">
        <f>D26+D30+D33-D34-D51</f>
        <v>141.963048140745</v>
      </c>
      <c r="E53" s="23">
        <f>E26+E30+E33-E34-E51</f>
        <v>138.963048140745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</row>
    <row r="56" ht="28" spans="1:5">
      <c r="A56" s="33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</row>
    <row r="57" ht="28" spans="1:5">
      <c r="A57" s="31" t="s">
        <v>90</v>
      </c>
      <c r="B57" s="17">
        <v>4.48</v>
      </c>
      <c r="C57" s="17">
        <v>4.48</v>
      </c>
      <c r="D57" s="17">
        <v>4.48</v>
      </c>
      <c r="E57" s="17">
        <v>4.48</v>
      </c>
    </row>
    <row r="58" spans="1: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</row>
    <row r="59" spans="1: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</row>
    <row r="60" spans="1: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</row>
    <row r="61" ht="28" spans="1:5">
      <c r="A61" s="32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</row>
    <row r="62" ht="28" spans="1:5">
      <c r="A62" s="30" t="s">
        <v>109</v>
      </c>
      <c r="B62" s="23">
        <f>B53-B57+B58-B59+B60</f>
        <v>108.706974992327</v>
      </c>
      <c r="C62" s="23">
        <f>C53-C57+C58-C59+C60</f>
        <v>105.706974992327</v>
      </c>
      <c r="D62" s="23">
        <f>D53-D57+D58-D59+D60</f>
        <v>111.233048140745</v>
      </c>
      <c r="E62" s="23">
        <f>E53-E57+E58-E59+E60</f>
        <v>108.233048140745</v>
      </c>
    </row>
    <row r="63" spans="2:5">
      <c r="B63" s="36"/>
      <c r="C63" s="36"/>
      <c r="D63" s="36"/>
      <c r="E63" s="36"/>
    </row>
    <row r="64" spans="1:5">
      <c r="A64" s="32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</row>
    <row r="65" spans="1:5">
      <c r="A65" s="30" t="s">
        <v>98</v>
      </c>
      <c r="B65" s="23">
        <f>B17-B23-B51+B21+B33</f>
        <v>130.665762445131</v>
      </c>
      <c r="C65" s="23">
        <f>C17-C23-C51+C21+C33</f>
        <v>130.665762445131</v>
      </c>
      <c r="D65" s="23">
        <f>D17-D23-D51+D21+D33</f>
        <v>136.141835593548</v>
      </c>
      <c r="E65" s="23">
        <f>E17-E23-E51+E21+E33</f>
        <v>136.141835593548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100</v>
      </c>
      <c r="C1" s="4"/>
      <c r="D1" s="4"/>
      <c r="E1" s="4" t="s">
        <v>101</v>
      </c>
      <c r="F1" s="4"/>
    </row>
    <row r="2" ht="29.25" customHeight="1" spans="1:6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</row>
    <row r="3" spans="1:6">
      <c r="A3" s="8" t="s">
        <v>11</v>
      </c>
      <c r="B3" s="9">
        <v>2.6</v>
      </c>
      <c r="C3" s="9">
        <v>2.6</v>
      </c>
      <c r="D3" s="9">
        <v>2.6</v>
      </c>
      <c r="E3" s="9">
        <v>2.6</v>
      </c>
      <c r="F3" s="9">
        <v>2.6</v>
      </c>
    </row>
    <row r="4" spans="1:6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10" t="s">
        <v>16</v>
      </c>
    </row>
    <row r="7" spans="1:6">
      <c r="A7" s="8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</row>
    <row r="8" spans="1:6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10" t="s">
        <v>16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192</v>
      </c>
      <c r="C12" s="13">
        <v>192</v>
      </c>
      <c r="D12" s="13">
        <v>192</v>
      </c>
      <c r="E12" s="13">
        <v>192</v>
      </c>
      <c r="F12" s="13">
        <v>192</v>
      </c>
    </row>
    <row r="13" spans="1:6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13">
        <v>64</v>
      </c>
    </row>
    <row r="14" spans="1:6">
      <c r="A14" s="16" t="s">
        <v>29</v>
      </c>
      <c r="B14" s="17">
        <v>4</v>
      </c>
      <c r="C14" s="17">
        <v>4</v>
      </c>
      <c r="D14" s="17">
        <v>4</v>
      </c>
      <c r="E14" s="17">
        <v>4</v>
      </c>
      <c r="F14" s="17">
        <v>4</v>
      </c>
    </row>
    <row r="15" spans="1:6">
      <c r="A15" s="11" t="s">
        <v>31</v>
      </c>
      <c r="B15" s="13">
        <v>33</v>
      </c>
      <c r="C15" s="13">
        <v>33</v>
      </c>
      <c r="D15" s="13">
        <v>33</v>
      </c>
      <c r="E15" s="13">
        <v>33</v>
      </c>
      <c r="F15" s="13">
        <v>33</v>
      </c>
    </row>
    <row r="16" spans="1:6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  <c r="E16" s="13">
        <f>E15+10*LOG10(E4)</f>
        <v>53</v>
      </c>
      <c r="F16" s="13">
        <f>F15+10*LOG10(F4)</f>
        <v>53</v>
      </c>
    </row>
    <row r="17" ht="28" spans="1:6">
      <c r="A17" s="8" t="s">
        <v>35</v>
      </c>
      <c r="B17" s="13">
        <f>B15+10*LOG10(B41/1000000)</f>
        <v>45.3754373814287</v>
      </c>
      <c r="C17" s="13">
        <f>C15+10*LOG10(C41/1000000)</f>
        <v>45.3754373814287</v>
      </c>
      <c r="D17" s="13">
        <f>D15+10*LOG10(D41/1000000)</f>
        <v>45.3754373814287</v>
      </c>
      <c r="E17" s="13">
        <f>E15+10*LOG10(E41/1000000)</f>
        <v>45.3754373814287</v>
      </c>
      <c r="F17" s="13">
        <f>F15+10*LOG10(F41/1000000)</f>
        <v>45.3754373814287</v>
      </c>
    </row>
    <row r="18" ht="42" spans="1:6">
      <c r="A18" s="15" t="s">
        <v>37</v>
      </c>
      <c r="B18" s="13">
        <f>B19+10*LOG10(B12/B13)-B20</f>
        <v>12.7712125471966</v>
      </c>
      <c r="C18" s="13">
        <f>C19+10*LOG10(C12/C13)-C20</f>
        <v>12.7712125471966</v>
      </c>
      <c r="D18" s="13">
        <f>D19+10*LOG10(D12/D13)-D20</f>
        <v>12.7712125471966</v>
      </c>
      <c r="E18" s="13">
        <f>E19+10*LOG10(E12/E13)-E20</f>
        <v>9.82121254719662</v>
      </c>
      <c r="F18" s="13">
        <f>F19+10*LOG10(F12/F13)-F20</f>
        <v>9.82121254719662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6" t="s">
        <v>41</v>
      </c>
      <c r="B20" s="17">
        <v>0</v>
      </c>
      <c r="C20" s="17">
        <v>0</v>
      </c>
      <c r="D20" s="17">
        <v>0</v>
      </c>
      <c r="E20" s="17">
        <v>2.95</v>
      </c>
      <c r="F20" s="17">
        <v>2.95</v>
      </c>
    </row>
    <row r="21" ht="61.5" customHeight="1" spans="1:6">
      <c r="A21" s="28" t="s">
        <v>43</v>
      </c>
      <c r="B21" s="19">
        <v>8</v>
      </c>
      <c r="C21" s="19">
        <v>8</v>
      </c>
      <c r="D21" s="19">
        <v>8</v>
      </c>
      <c r="E21" s="19">
        <v>1.61</v>
      </c>
      <c r="F21" s="19">
        <v>1.61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3">
        <f>B17+B18+B21+B22-B24</f>
        <v>63.1466499286254</v>
      </c>
      <c r="C25" s="13">
        <f>C17+C18+C21+C22-C24</f>
        <v>63.1466499286254</v>
      </c>
      <c r="D25" s="13">
        <f>D17+D18+D21+D22-D24</f>
        <v>63.1466499286254</v>
      </c>
      <c r="E25" s="13">
        <f>E17+E18+E21+E22-E24</f>
        <v>53.8066499286254</v>
      </c>
      <c r="F25" s="13">
        <f>F17+F18+F21+F22-F24</f>
        <v>53.8066499286254</v>
      </c>
    </row>
    <row r="26" spans="1:6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10" t="s">
        <v>16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4</v>
      </c>
      <c r="C28" s="13">
        <v>2</v>
      </c>
      <c r="D28" s="13">
        <v>1</v>
      </c>
      <c r="E28" s="13">
        <v>4</v>
      </c>
      <c r="F28" s="13">
        <v>1</v>
      </c>
    </row>
    <row r="29" spans="1:6">
      <c r="A29" s="8" t="s">
        <v>54</v>
      </c>
      <c r="B29" s="13">
        <v>4</v>
      </c>
      <c r="C29" s="13">
        <v>2</v>
      </c>
      <c r="D29" s="13">
        <v>1</v>
      </c>
      <c r="E29" s="13">
        <v>4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5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1" t="s">
        <v>105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17">
        <v>-999</v>
      </c>
    </row>
    <row r="38" spans="1:6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</row>
    <row r="39" ht="28" spans="1:6">
      <c r="A39" s="8" t="s">
        <v>106</v>
      </c>
      <c r="B39" s="13">
        <f>10*LOG10(10^((B35+B36)/10)+10^(B37/10))</f>
        <v>-167</v>
      </c>
      <c r="C39" s="13">
        <f>10*LOG10(10^((C35+C36)/10)+10^(C37/10))</f>
        <v>-167</v>
      </c>
      <c r="D39" s="13">
        <f>10*LOG10(10^((D35+D36)/10)+10^(D37/10))</f>
        <v>-167</v>
      </c>
      <c r="E39" s="13">
        <f>10*LOG10(10^((E35+E36)/10)+10^(E37/10))</f>
        <v>-167</v>
      </c>
      <c r="F39" s="13">
        <f>10*LOG10(10^((F35+F36)/10)+10^(F37/10))</f>
        <v>-167</v>
      </c>
    </row>
    <row r="40" ht="28" spans="1: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10" t="s">
        <v>16</v>
      </c>
    </row>
    <row r="41" spans="1:6">
      <c r="A41" s="21" t="s">
        <v>68</v>
      </c>
      <c r="B41" s="13">
        <f>48*360*1000</f>
        <v>17280000</v>
      </c>
      <c r="C41" s="13">
        <f>48*360*1000</f>
        <v>17280000</v>
      </c>
      <c r="D41" s="13">
        <f>48*360*1000</f>
        <v>17280000</v>
      </c>
      <c r="E41" s="13">
        <f>48*360*1000</f>
        <v>17280000</v>
      </c>
      <c r="F41" s="13">
        <f>48*360*1000</f>
        <v>17280000</v>
      </c>
    </row>
    <row r="42" spans="1:6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</row>
    <row r="43" spans="1:6">
      <c r="A43" s="8" t="s">
        <v>71</v>
      </c>
      <c r="B43" s="13">
        <f>B39+10*LOG10(B41)</f>
        <v>-94.6245626185713</v>
      </c>
      <c r="C43" s="13">
        <f>C39+10*LOG10(C41)</f>
        <v>-94.6245626185713</v>
      </c>
      <c r="D43" s="13">
        <f>D39+10*LOG10(D41)</f>
        <v>-94.6245626185713</v>
      </c>
      <c r="E43" s="13">
        <f>E39+10*LOG10(E41)</f>
        <v>-94.6245626185713</v>
      </c>
      <c r="F43" s="13">
        <f>F39+10*LOG10(F41)</f>
        <v>-94.6245626185713</v>
      </c>
    </row>
    <row r="44" spans="1:6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10" t="s">
        <v>16</v>
      </c>
    </row>
    <row r="45" spans="1:6">
      <c r="A45" s="18" t="s">
        <v>73</v>
      </c>
      <c r="B45" s="19">
        <v>-11.1</v>
      </c>
      <c r="C45" s="19">
        <v>-8.3</v>
      </c>
      <c r="D45" s="19">
        <v>-4.8</v>
      </c>
      <c r="E45" s="19">
        <v>-11.55</v>
      </c>
      <c r="F45" s="19">
        <v>-5.39</v>
      </c>
    </row>
    <row r="46" spans="1:6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</row>
    <row r="49" ht="33.75" customHeight="1" spans="1:6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10" t="s">
        <v>16</v>
      </c>
    </row>
    <row r="50" ht="28" spans="1:6">
      <c r="A50" s="8" t="s">
        <v>80</v>
      </c>
      <c r="B50" s="13">
        <f>B43+B45+B47-B48</f>
        <v>-103.724562618571</v>
      </c>
      <c r="C50" s="13">
        <f>C43+C45+C47-C48</f>
        <v>-100.924562618571</v>
      </c>
      <c r="D50" s="13">
        <f>D43+D45+D47-D48</f>
        <v>-97.4245626185713</v>
      </c>
      <c r="E50" s="13">
        <f>E43+E45+E47-E48</f>
        <v>-104.174562618571</v>
      </c>
      <c r="F50" s="13">
        <f>F43+F45+F47-F48</f>
        <v>-98.0145626185713</v>
      </c>
    </row>
    <row r="51" ht="28" spans="1:6">
      <c r="A51" s="8" t="s">
        <v>82</v>
      </c>
      <c r="B51" s="10" t="s">
        <v>16</v>
      </c>
      <c r="C51" s="10" t="s">
        <v>16</v>
      </c>
      <c r="D51" s="10" t="s">
        <v>16</v>
      </c>
      <c r="E51" s="10" t="s">
        <v>16</v>
      </c>
      <c r="F51" s="10" t="s">
        <v>16</v>
      </c>
    </row>
    <row r="52" ht="28" spans="1:6">
      <c r="A52" s="22" t="s">
        <v>83</v>
      </c>
      <c r="B52" s="23">
        <f>B25+B30+B33-B34-B50</f>
        <v>165.871212547197</v>
      </c>
      <c r="C52" s="23">
        <f>C25+C30+C33-C34-C50</f>
        <v>160.071212547197</v>
      </c>
      <c r="D52" s="23">
        <f>D25+D30+D33-D34-D50</f>
        <v>156.571212547197</v>
      </c>
      <c r="E52" s="23">
        <f>E25+E30+E33-E34-E50</f>
        <v>156.981212547197</v>
      </c>
      <c r="F52" s="23">
        <f>F25+F30+F33-F34-F50</f>
        <v>147.821212547197</v>
      </c>
    </row>
    <row r="53" ht="28" spans="1: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17">
        <v>7</v>
      </c>
    </row>
    <row r="56" ht="28" spans="1: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17">
        <v>7.56</v>
      </c>
    </row>
    <row r="57" ht="28" spans="1: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</row>
    <row r="58" spans="1:6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</row>
    <row r="59" spans="1:6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17">
        <v>26.25</v>
      </c>
    </row>
    <row r="60" spans="1:6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</row>
    <row r="61" ht="28" spans="1:6">
      <c r="A61" s="22" t="s">
        <v>108</v>
      </c>
      <c r="B61" s="23">
        <f>B52-B56+B58-B59+B60</f>
        <v>132.061212547197</v>
      </c>
      <c r="C61" s="23">
        <f>C52-C56+C58-C59+C60</f>
        <v>126.261212547197</v>
      </c>
      <c r="D61" s="23">
        <f>D52-D56+D58-D59+D60</f>
        <v>122.761212547197</v>
      </c>
      <c r="E61" s="23">
        <f>E52-E56+E58-E59+E60</f>
        <v>123.171212547197</v>
      </c>
      <c r="F61" s="23">
        <f>F52-F56+F58-F59+F60</f>
        <v>114.011212547197</v>
      </c>
    </row>
    <row r="62" ht="28" spans="1: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</row>
    <row r="63" spans="3:6">
      <c r="C63" s="2"/>
      <c r="D63" s="2"/>
      <c r="F63" s="2"/>
    </row>
    <row r="64" spans="1:6">
      <c r="A64" s="22" t="s">
        <v>97</v>
      </c>
      <c r="B64" s="23">
        <f>B17+B22-B50+B21+B33</f>
        <v>157.1</v>
      </c>
      <c r="C64" s="23">
        <f>C17+C22-C50+C21+C33</f>
        <v>154.3</v>
      </c>
      <c r="D64" s="23">
        <f>D17+D22-D50+D21+D33</f>
        <v>150.8</v>
      </c>
      <c r="E64" s="23">
        <f>E17+E22-E50+E21+E33</f>
        <v>151.16</v>
      </c>
      <c r="F64" s="23">
        <f>F17+F22-F50+F21+F33</f>
        <v>145</v>
      </c>
    </row>
    <row r="65" spans="1:6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3 C 4 C 8 F 3 1 E 7 4 D F 7 4 E 8 F C F F 2 8 4 B 4 4 3 1 C E 2 "   m a : c o n t e n t T y p e V e r s i o n = " 1 3 "   m a : c o n t e n t T y p e D e s c r i p t i o n = " C r e a t e   a   n e w   d o c u m e n t . "   m a : c o n t e n t T y p e S c o p e = " "   m a : v e r s i o n I D = " 9 c 7 f b 9 5 9 0 c 1 7 2 2 d 2 b 0 a e f e 2 c 4 8 f 7 3 b 4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6 8 4 c c 0 0 1 7 9 a b e a b f 6 9 5 f f 0 8 2 1 7 8 b c f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f 0 c 1 c 1 9 8 - 6 7 7 2 - 4 0 7 0 - 9 f e d - c 9 9 b 5 4 8 2 1 f d 3 "   x m l n s : n s 4 = " c a a 2 4 8 a c - 5 6 7 e - 4 f 8 a - 8 3 a d - 9 5 6 4 1 c 1 2 0 e 6 c " >  
 < x s d : i m p o r t   n a m e s p a c e = " f 0 c 1 c 1 9 8 - 6 7 7 2 - 4 0 7 0 - 9 f e d - c 9 9 b 5 4 8 2 1 f d 3 " / >  
 < x s d : i m p o r t   n a m e s p a c e = " c a a 2 4 8 a c - 5 6 7 e - 4 f 8 a - 8 3 a d - 9 5 6 4 1 c 1 2 0 e 6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0 c 1 c 1 9 8 - 6 7 7 2 - 4 0 7 0 - 9 f e d - c 9 9 b 5 4 8 2 1 f d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3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c a a 2 4 8 a c - 5 6 7 e - 4 f 8 a - 8 3 a d - 9 5 6 4 1 c 1 2 0 e 6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6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ZTE</cp:lastModifiedBy>
  <dcterms:created xsi:type="dcterms:W3CDTF">2003-11-11T03:59:00Z</dcterms:created>
  <cp:lastPrinted>2006-01-19T03:50:00Z</cp:lastPrinted>
  <dcterms:modified xsi:type="dcterms:W3CDTF">2020-10-20T06:48:13Z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
SpQXKoG3kDrHxbtwjjI2bTOdUwIkYr/W5/+ylhwSIPBkBSDq6AQyWQGUv+jLThg3nrFatU8D
RxtLhhYzX+BOVOjRyKSUGFoqvbhe2mN9kaXYBU4xRuexYD0ZYCcYqGJrDgubNmnPhNmEYf4a
+x3adntaFX6SA9Biln0bE</vt:lpwstr>
  </property>
  <property fmtid="{D5CDD505-2E9C-101B-9397-08002B2CF9AE}" pid="3" name="_ms_pID_7253431">
    <vt:lpwstr>D8O3VmwI+Z+PlISGjFExb4WrgeTq4XPkfm0hCre81xp56PEebhl
XYYXFD11XlLvvike5JRQtmqtTp4NshrAT8MsoZP7ICMzMUYFkHT930bCAaaAhcJX/MpzdKQQ
4Hyq5K+q74HwhApKetItk1FOE2x06JQRrdmUyTTBnHF0jbdXNYG1uTWPm9eJFNsKgN98Nr25
s3UqtHQxxlK3pQexaSvmzHwV41HRA6xXiARy3iGtqp</vt:lpwstr>
  </property>
  <property fmtid="{D5CDD505-2E9C-101B-9397-08002B2CF9AE}" pid="4" name="_ms_pID_7253432">
    <vt:lpwstr>oNeTSWQYm0V5/MXRxHPt5ydn4yE2/u
OQM/XRq8IseLeSeO9Eh/26gAvz5+qhierc1T8lvMZuPaU36C/9G9PuxqRsVgLFiPPxNFudRA
AGuFqScwKMQtVeOuWcxq2qiNRCNBrGLp0A0L1Uba+TxrBvw/TowZdC4rQ07UpqVflcfepn32
QtuRfZiZW20W7j/yyk5RsN1Kd44oVQTQuz4kuVKSNALeLaLc5hVkRqeL3TvVNn/</vt:lpwstr>
  </property>
  <property fmtid="{D5CDD505-2E9C-101B-9397-08002B2CF9AE}" pid="5" name="_ms_pID_7253433">
    <vt:lpwstr>OZ31sW5W4
1++nvbQyLnNmMOnfXeqLBhOdakc=</vt:lpwstr>
  </property>
  <property fmtid="{D5CDD505-2E9C-101B-9397-08002B2CF9AE}" pid="6" name="_2015_ms_pID_725343">
    <vt:lpwstr>(3)M8vsE/wJ24qcKxQmo4AzIPfLoXax7K3JMZBJ8ztDPko/SVrMoveBhxzhMkIXgv8TzbTnHX7R
z5aQ0CwKF9pl+LmHw/YNhPfTyXjuVLJgjAz3wvaAr7+DujX50h98bUYuBlyXtBlgX/HGeQYI
LthUr2snWv5l74UzO9dj8zvuhfK2PQHnBwMqiArh5kcZI3XLb+ZJRiqB7hWMLCbm7OuDkXSO
XObNt5BeqqsbHxf7aM</vt:lpwstr>
  </property>
  <property fmtid="{D5CDD505-2E9C-101B-9397-08002B2CF9AE}" pid="7" name="_2015_ms_pID_7253431">
    <vt:lpwstr>BJ+RDjnBOdRKWgz95jYIfuQWEbcwvdXb714OTvNPjSrl4S0AxKSduL
LBC3eMKFNJhO2CP3Pskm9RDopncAz0xee+9u5f11mzIMe4BEa25xtJLQ7O8eJ1NFJaZL5gyN
tH/417mUxNmwWhNVQsZR3Vl05VnxupcggsvnW0JjLpjvwNLxP5PUGPpIY7g2gbIQtteHh19m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