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N4\56 RAN4#106 Athens 202302\[304] FR2-2 BS RF\"/>
    </mc:Choice>
  </mc:AlternateContent>
  <bookViews>
    <workbookView xWindow="240" yWindow="45" windowWidth="15150" windowHeight="8040" tabRatio="795" activeTab="3"/>
  </bookViews>
  <sheets>
    <sheet name="Summary" sheetId="34" r:id="rId1"/>
    <sheet name="Change history" sheetId="35" r:id="rId2"/>
    <sheet name="TE" sheetId="15" r:id="rId3"/>
    <sheet name="CATR-Er" sheetId="11" r:id="rId4"/>
    <sheet name="Reverb-Er" sheetId="32" r:id="rId5"/>
    <sheet name="IAC-Er" sheetId="33" r:id="rId6"/>
    <sheet name="EIRP" sheetId="2" r:id="rId7"/>
    <sheet name="EIRP extreme" sheetId="28" r:id="rId8"/>
    <sheet name="power dynamics" sheetId="6" r:id="rId9"/>
    <sheet name="EVM" sheetId="16" r:id="rId10"/>
    <sheet name="TX OFF" sheetId="29" r:id="rId11"/>
    <sheet name="In-band TRP" sheetId="17" r:id="rId12"/>
    <sheet name="ACLR-abs" sheetId="20" r:id="rId13"/>
    <sheet name="ACLR-rel" sheetId="19" r:id="rId14"/>
    <sheet name="OBUE" sheetId="21" r:id="rId15"/>
    <sheet name="OOB EM" sheetId="23" r:id="rId16"/>
    <sheet name="RX EM" sheetId="24" r:id="rId17"/>
  </sheets>
  <calcPr calcId="152511"/>
</workbook>
</file>

<file path=xl/calcChain.xml><?xml version="1.0" encoding="utf-8"?>
<calcChain xmlns="http://schemas.openxmlformats.org/spreadsheetml/2006/main">
  <c r="N41" i="2" l="1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N16" i="11"/>
  <c r="M16" i="11"/>
  <c r="N27" i="11"/>
  <c r="N21" i="11"/>
  <c r="N7" i="11"/>
  <c r="N42" i="2" l="1"/>
  <c r="M42" i="2"/>
  <c r="N43" i="2" l="1"/>
  <c r="M43" i="2"/>
  <c r="M26" i="32" l="1"/>
  <c r="M20" i="32"/>
  <c r="L26" i="32"/>
  <c r="L20" i="32"/>
  <c r="J12" i="32"/>
  <c r="J6" i="32"/>
  <c r="M27" i="11"/>
  <c r="M21" i="11"/>
  <c r="M7" i="11"/>
  <c r="A40" i="20" l="1"/>
  <c r="A39" i="20"/>
  <c r="A38" i="20"/>
  <c r="A37" i="20"/>
  <c r="A36" i="20"/>
  <c r="A35" i="20"/>
  <c r="A33" i="20"/>
  <c r="A32" i="20"/>
  <c r="A30" i="20"/>
  <c r="A27" i="20"/>
  <c r="A26" i="20"/>
  <c r="A25" i="20"/>
  <c r="A24" i="20"/>
  <c r="D10" i="15" l="1"/>
  <c r="C10" i="15"/>
  <c r="B28" i="2" l="1"/>
  <c r="D39" i="23" l="1"/>
  <c r="C39" i="23"/>
  <c r="B39" i="23"/>
  <c r="A39" i="23"/>
  <c r="E35" i="23"/>
  <c r="D35" i="23"/>
  <c r="C35" i="23"/>
  <c r="B35" i="23"/>
  <c r="A35" i="23"/>
  <c r="E28" i="33"/>
  <c r="B28" i="33"/>
  <c r="A28" i="33"/>
  <c r="G24" i="33"/>
  <c r="F24" i="33"/>
  <c r="E24" i="33"/>
  <c r="B24" i="33"/>
  <c r="A24" i="33"/>
  <c r="A71" i="20" l="1"/>
  <c r="A79" i="20"/>
  <c r="A78" i="20"/>
  <c r="A77" i="20"/>
  <c r="A76" i="20"/>
  <c r="A75" i="20"/>
  <c r="A74" i="20"/>
  <c r="A72" i="20"/>
  <c r="A31" i="20"/>
  <c r="A70" i="20"/>
  <c r="A34" i="20"/>
  <c r="A29" i="20"/>
  <c r="A23" i="20"/>
  <c r="A22" i="20"/>
  <c r="A28" i="2" l="1"/>
  <c r="A27" i="2"/>
  <c r="A26" i="2"/>
  <c r="A25" i="2"/>
  <c r="A24" i="2"/>
  <c r="A23" i="2"/>
  <c r="A41" i="2"/>
  <c r="A40" i="2"/>
  <c r="A39" i="2"/>
  <c r="A38" i="2"/>
  <c r="A37" i="2"/>
  <c r="A36" i="2"/>
  <c r="A34" i="2"/>
  <c r="A33" i="2"/>
  <c r="A32" i="2"/>
  <c r="A31" i="2"/>
  <c r="P11" i="34" l="1"/>
  <c r="P10" i="34"/>
  <c r="P9" i="34"/>
  <c r="P8" i="34"/>
  <c r="P7" i="34"/>
  <c r="P6" i="34"/>
  <c r="P5" i="34"/>
  <c r="P4" i="34"/>
  <c r="P18" i="34" l="1"/>
  <c r="P19" i="34" s="1"/>
  <c r="L11" i="34"/>
  <c r="K11" i="34"/>
  <c r="L10" i="34"/>
  <c r="K10" i="34"/>
  <c r="L9" i="34"/>
  <c r="K9" i="34"/>
  <c r="E32" i="17"/>
  <c r="D32" i="17"/>
  <c r="C32" i="17"/>
  <c r="B32" i="17"/>
  <c r="A32" i="17"/>
  <c r="L8" i="34"/>
  <c r="K8" i="34"/>
  <c r="L5" i="34"/>
  <c r="K5" i="34"/>
  <c r="L7" i="34"/>
  <c r="O7" i="34" s="1"/>
  <c r="K7" i="34"/>
  <c r="N7" i="34" s="1"/>
  <c r="L6" i="34"/>
  <c r="O6" i="34" s="1"/>
  <c r="K6" i="34"/>
  <c r="N6" i="34" s="1"/>
  <c r="L4" i="34"/>
  <c r="K4" i="34"/>
  <c r="O25" i="24"/>
  <c r="N25" i="24"/>
  <c r="M25" i="24"/>
  <c r="O18" i="24"/>
  <c r="N18" i="24"/>
  <c r="M18" i="24"/>
  <c r="O12" i="24"/>
  <c r="N12" i="24"/>
  <c r="M12" i="24"/>
  <c r="B3" i="24"/>
  <c r="G41" i="17"/>
  <c r="F41" i="17"/>
  <c r="E41" i="17"/>
  <c r="D41" i="17"/>
  <c r="C41" i="17"/>
  <c r="B41" i="17"/>
  <c r="A41" i="17"/>
  <c r="G40" i="17"/>
  <c r="E40" i="17"/>
  <c r="D40" i="17"/>
  <c r="C40" i="17"/>
  <c r="B40" i="17"/>
  <c r="A40" i="17"/>
  <c r="G39" i="17"/>
  <c r="E39" i="17"/>
  <c r="D39" i="17"/>
  <c r="C39" i="17"/>
  <c r="B39" i="17"/>
  <c r="A39" i="17"/>
  <c r="G38" i="17"/>
  <c r="F38" i="17"/>
  <c r="E38" i="17"/>
  <c r="D38" i="17"/>
  <c r="C38" i="17"/>
  <c r="B38" i="17"/>
  <c r="A38" i="17"/>
  <c r="G37" i="17"/>
  <c r="F37" i="17"/>
  <c r="E37" i="17"/>
  <c r="D37" i="17"/>
  <c r="C37" i="17"/>
  <c r="B37" i="17"/>
  <c r="A37" i="17"/>
  <c r="G36" i="17"/>
  <c r="G35" i="17"/>
  <c r="E35" i="17"/>
  <c r="D35" i="17"/>
  <c r="C35" i="17"/>
  <c r="B35" i="17"/>
  <c r="A35" i="17"/>
  <c r="G34" i="17"/>
  <c r="F34" i="17"/>
  <c r="E34" i="17"/>
  <c r="D34" i="17"/>
  <c r="C34" i="17"/>
  <c r="B34" i="17"/>
  <c r="A34" i="17"/>
  <c r="G33" i="17"/>
  <c r="E33" i="17"/>
  <c r="D33" i="17"/>
  <c r="C33" i="17"/>
  <c r="B33" i="17"/>
  <c r="A33" i="17"/>
  <c r="G31" i="17"/>
  <c r="L30" i="17"/>
  <c r="K30" i="17"/>
  <c r="G29" i="17"/>
  <c r="F29" i="17"/>
  <c r="E29" i="17"/>
  <c r="D29" i="17"/>
  <c r="C29" i="17"/>
  <c r="B29" i="17"/>
  <c r="A29" i="17"/>
  <c r="G28" i="17"/>
  <c r="F28" i="17"/>
  <c r="E28" i="17"/>
  <c r="D28" i="17"/>
  <c r="C28" i="17"/>
  <c r="B28" i="17"/>
  <c r="A28" i="17"/>
  <c r="G27" i="17"/>
  <c r="F27" i="17"/>
  <c r="E27" i="17"/>
  <c r="D27" i="17"/>
  <c r="C27" i="17"/>
  <c r="B27" i="17"/>
  <c r="A27" i="17"/>
  <c r="G26" i="17"/>
  <c r="E26" i="17"/>
  <c r="D26" i="17"/>
  <c r="C26" i="17"/>
  <c r="B26" i="17"/>
  <c r="A26" i="17"/>
  <c r="G25" i="17"/>
  <c r="F25" i="17"/>
  <c r="E25" i="17"/>
  <c r="B25" i="17"/>
  <c r="A25" i="17"/>
  <c r="G24" i="17"/>
  <c r="F24" i="17"/>
  <c r="E24" i="17"/>
  <c r="D24" i="17"/>
  <c r="C24" i="17"/>
  <c r="B24" i="17"/>
  <c r="A24" i="17"/>
  <c r="C83" i="23"/>
  <c r="E92" i="23"/>
  <c r="D92" i="23"/>
  <c r="C92" i="23"/>
  <c r="B92" i="23"/>
  <c r="E91" i="23"/>
  <c r="D91" i="23"/>
  <c r="C91" i="23"/>
  <c r="B91" i="23"/>
  <c r="E90" i="23"/>
  <c r="D90" i="23"/>
  <c r="C90" i="23"/>
  <c r="B90" i="23"/>
  <c r="E89" i="23"/>
  <c r="D89" i="23"/>
  <c r="C89" i="23"/>
  <c r="B89" i="23"/>
  <c r="E88" i="23"/>
  <c r="D88" i="23"/>
  <c r="C88" i="23"/>
  <c r="B88" i="23"/>
  <c r="E87" i="23"/>
  <c r="D87" i="23"/>
  <c r="C87" i="23"/>
  <c r="B87" i="23"/>
  <c r="D85" i="23"/>
  <c r="C85" i="23"/>
  <c r="B85" i="23"/>
  <c r="D84" i="23"/>
  <c r="C84" i="23"/>
  <c r="B84" i="23"/>
  <c r="E83" i="23"/>
  <c r="D83" i="23"/>
  <c r="B83" i="23"/>
  <c r="A83" i="23"/>
  <c r="A89" i="23"/>
  <c r="A92" i="23"/>
  <c r="A91" i="23"/>
  <c r="A90" i="23"/>
  <c r="A88" i="23"/>
  <c r="A87" i="23"/>
  <c r="A85" i="23"/>
  <c r="A84" i="23"/>
  <c r="G20" i="32"/>
  <c r="F20" i="32"/>
  <c r="K29" i="32"/>
  <c r="J29" i="32"/>
  <c r="I29" i="32"/>
  <c r="K28" i="32"/>
  <c r="J28" i="32"/>
  <c r="I28" i="32"/>
  <c r="K27" i="32"/>
  <c r="J27" i="32"/>
  <c r="I27" i="32"/>
  <c r="K25" i="32"/>
  <c r="J25" i="32"/>
  <c r="I25" i="32"/>
  <c r="K24" i="32"/>
  <c r="J24" i="32"/>
  <c r="I24" i="32"/>
  <c r="G26" i="32"/>
  <c r="F26" i="32"/>
  <c r="E26" i="32"/>
  <c r="D26" i="32"/>
  <c r="C26" i="32"/>
  <c r="B26" i="32"/>
  <c r="A26" i="32"/>
  <c r="E20" i="32"/>
  <c r="D20" i="32"/>
  <c r="C20" i="32"/>
  <c r="B20" i="32"/>
  <c r="A20" i="32"/>
  <c r="G22" i="32"/>
  <c r="K22" i="32" s="1"/>
  <c r="G21" i="32"/>
  <c r="E84" i="23" s="1"/>
  <c r="C56" i="23"/>
  <c r="C55" i="23"/>
  <c r="I60" i="23"/>
  <c r="F66" i="23"/>
  <c r="D66" i="23"/>
  <c r="C66" i="23"/>
  <c r="B66" i="23"/>
  <c r="A66" i="23"/>
  <c r="D73" i="23"/>
  <c r="C73" i="23"/>
  <c r="E72" i="23"/>
  <c r="D72" i="23"/>
  <c r="C72" i="23"/>
  <c r="D71" i="23"/>
  <c r="C71" i="23"/>
  <c r="D70" i="23"/>
  <c r="C70" i="23"/>
  <c r="E69" i="23"/>
  <c r="D69" i="23"/>
  <c r="C69" i="23"/>
  <c r="E68" i="23"/>
  <c r="D68" i="23"/>
  <c r="C68" i="23"/>
  <c r="D67" i="23"/>
  <c r="C67" i="23"/>
  <c r="E65" i="23"/>
  <c r="D65" i="23"/>
  <c r="C65" i="23"/>
  <c r="D64" i="23"/>
  <c r="C64" i="23"/>
  <c r="D63" i="23"/>
  <c r="C63" i="23"/>
  <c r="D62" i="23"/>
  <c r="C62" i="23"/>
  <c r="E61" i="23"/>
  <c r="D61" i="23"/>
  <c r="C61" i="23"/>
  <c r="B73" i="23"/>
  <c r="A73" i="23"/>
  <c r="B72" i="23"/>
  <c r="A72" i="23"/>
  <c r="B71" i="23"/>
  <c r="A71" i="23"/>
  <c r="B70" i="23"/>
  <c r="A70" i="23"/>
  <c r="B69" i="23"/>
  <c r="A69" i="23"/>
  <c r="B68" i="23"/>
  <c r="A68" i="23"/>
  <c r="B67" i="23"/>
  <c r="A67" i="23"/>
  <c r="B65" i="23"/>
  <c r="A65" i="23"/>
  <c r="B64" i="23"/>
  <c r="A64" i="23"/>
  <c r="B63" i="23"/>
  <c r="A63" i="23"/>
  <c r="B62" i="23"/>
  <c r="A62" i="23"/>
  <c r="B61" i="23"/>
  <c r="A61" i="23"/>
  <c r="F27" i="11"/>
  <c r="E36" i="17" s="1"/>
  <c r="E27" i="11"/>
  <c r="D27" i="11"/>
  <c r="D36" i="17" s="1"/>
  <c r="C27" i="11"/>
  <c r="C36" i="17" s="1"/>
  <c r="B27" i="11"/>
  <c r="B36" i="17" s="1"/>
  <c r="A27" i="11"/>
  <c r="G19" i="15"/>
  <c r="G21" i="11"/>
  <c r="F31" i="17" s="1"/>
  <c r="F21" i="11"/>
  <c r="E31" i="17" s="1"/>
  <c r="E21" i="11"/>
  <c r="D21" i="11"/>
  <c r="D31" i="17" s="1"/>
  <c r="C21" i="11"/>
  <c r="C31" i="17" s="1"/>
  <c r="B21" i="11"/>
  <c r="B31" i="17" s="1"/>
  <c r="A21" i="11"/>
  <c r="J18" i="15"/>
  <c r="I18" i="15"/>
  <c r="H18" i="15"/>
  <c r="D59" i="23"/>
  <c r="C59" i="23"/>
  <c r="E58" i="23"/>
  <c r="D58" i="23"/>
  <c r="C58" i="23"/>
  <c r="E57" i="23"/>
  <c r="D57" i="23"/>
  <c r="C57" i="23"/>
  <c r="B59" i="23"/>
  <c r="A59" i="23"/>
  <c r="G19" i="11"/>
  <c r="K19" i="11" s="1"/>
  <c r="K18" i="11"/>
  <c r="K17" i="11"/>
  <c r="K15" i="11"/>
  <c r="J15" i="11"/>
  <c r="I15" i="11"/>
  <c r="K14" i="11"/>
  <c r="J14" i="11"/>
  <c r="I14" i="11"/>
  <c r="K13" i="11"/>
  <c r="J13" i="11"/>
  <c r="I13" i="11"/>
  <c r="K12" i="11"/>
  <c r="J12" i="11"/>
  <c r="I12" i="11"/>
  <c r="K11" i="11"/>
  <c r="J11" i="11"/>
  <c r="I11" i="11"/>
  <c r="K10" i="11"/>
  <c r="J10" i="11"/>
  <c r="I10" i="11"/>
  <c r="K9" i="11"/>
  <c r="J9" i="11"/>
  <c r="I9" i="11"/>
  <c r="K6" i="11"/>
  <c r="J6" i="11"/>
  <c r="I6" i="11"/>
  <c r="K5" i="11"/>
  <c r="J5" i="11"/>
  <c r="B58" i="23"/>
  <c r="A58" i="23"/>
  <c r="B57" i="23"/>
  <c r="A57" i="23"/>
  <c r="B56" i="23"/>
  <c r="A56" i="23"/>
  <c r="B55" i="23"/>
  <c r="A55" i="23"/>
  <c r="E54" i="23"/>
  <c r="D54" i="23"/>
  <c r="C54" i="23"/>
  <c r="B54" i="23"/>
  <c r="A54" i="23"/>
  <c r="E53" i="23"/>
  <c r="D53" i="23"/>
  <c r="C53" i="23"/>
  <c r="B53" i="23"/>
  <c r="A53" i="23"/>
  <c r="C51" i="23"/>
  <c r="B51" i="23"/>
  <c r="A51" i="23"/>
  <c r="C52" i="23"/>
  <c r="B52" i="23"/>
  <c r="A52" i="23"/>
  <c r="F73" i="23"/>
  <c r="F72" i="23"/>
  <c r="F71" i="23"/>
  <c r="F70" i="23"/>
  <c r="F69" i="23"/>
  <c r="F68" i="23"/>
  <c r="F67" i="23"/>
  <c r="F65" i="23"/>
  <c r="F64" i="23"/>
  <c r="F63" i="23"/>
  <c r="F62" i="23"/>
  <c r="F61" i="23"/>
  <c r="E56" i="23"/>
  <c r="D56" i="23"/>
  <c r="E55" i="23"/>
  <c r="D55" i="23"/>
  <c r="E52" i="23"/>
  <c r="D52" i="23"/>
  <c r="E51" i="23"/>
  <c r="D51" i="23"/>
  <c r="D40" i="23"/>
  <c r="C40" i="23"/>
  <c r="D38" i="23"/>
  <c r="C38" i="23"/>
  <c r="E37" i="23"/>
  <c r="D37" i="23"/>
  <c r="C37" i="23"/>
  <c r="D36" i="23"/>
  <c r="C36" i="23"/>
  <c r="E34" i="23"/>
  <c r="D34" i="23"/>
  <c r="C34" i="23"/>
  <c r="D33" i="23"/>
  <c r="C33" i="23"/>
  <c r="D32" i="23"/>
  <c r="C32" i="23"/>
  <c r="E31" i="23"/>
  <c r="D31" i="23"/>
  <c r="C31" i="23"/>
  <c r="D30" i="23"/>
  <c r="C30" i="23"/>
  <c r="D29" i="23"/>
  <c r="C29" i="23"/>
  <c r="D28" i="23"/>
  <c r="C28" i="23"/>
  <c r="D26" i="23"/>
  <c r="C26" i="23"/>
  <c r="D25" i="23"/>
  <c r="C25" i="23"/>
  <c r="E24" i="23"/>
  <c r="D24" i="23"/>
  <c r="C24" i="23"/>
  <c r="E23" i="23"/>
  <c r="D23" i="23"/>
  <c r="C23" i="23"/>
  <c r="E22" i="23"/>
  <c r="D22" i="23"/>
  <c r="C22" i="23"/>
  <c r="E21" i="23"/>
  <c r="D21" i="23"/>
  <c r="C21" i="23"/>
  <c r="E20" i="23"/>
  <c r="D20" i="23"/>
  <c r="C20" i="23"/>
  <c r="D19" i="23"/>
  <c r="C19" i="23"/>
  <c r="D18" i="23"/>
  <c r="C18" i="23"/>
  <c r="E17" i="23"/>
  <c r="D17" i="23"/>
  <c r="C17" i="23"/>
  <c r="D16" i="23"/>
  <c r="C16" i="23"/>
  <c r="D15" i="23"/>
  <c r="C15" i="23"/>
  <c r="K26" i="33"/>
  <c r="K24" i="33"/>
  <c r="K23" i="33"/>
  <c r="K20" i="33"/>
  <c r="K13" i="33"/>
  <c r="K12" i="33"/>
  <c r="K11" i="33"/>
  <c r="K9" i="33"/>
  <c r="K6" i="33"/>
  <c r="G19" i="33"/>
  <c r="K19" i="33" s="1"/>
  <c r="G17" i="33"/>
  <c r="K17" i="33" s="1"/>
  <c r="G14" i="33"/>
  <c r="K14" i="33" s="1"/>
  <c r="G25" i="33"/>
  <c r="K25" i="33" s="1"/>
  <c r="G29" i="33"/>
  <c r="K29" i="33" s="1"/>
  <c r="G28" i="33"/>
  <c r="K28" i="33" s="1"/>
  <c r="G27" i="33"/>
  <c r="K27" i="33" s="1"/>
  <c r="G22" i="33"/>
  <c r="E33" i="23" s="1"/>
  <c r="G21" i="33"/>
  <c r="K21" i="33" s="1"/>
  <c r="G18" i="33"/>
  <c r="K18" i="33" s="1"/>
  <c r="G15" i="33"/>
  <c r="K15" i="33" s="1"/>
  <c r="G8" i="33"/>
  <c r="K8" i="33" s="1"/>
  <c r="G7" i="33"/>
  <c r="K7" i="33" s="1"/>
  <c r="G5" i="33"/>
  <c r="K5" i="33" s="1"/>
  <c r="G4" i="33"/>
  <c r="K4" i="33" s="1"/>
  <c r="B40" i="23"/>
  <c r="B38" i="23"/>
  <c r="B37" i="23"/>
  <c r="B36" i="23"/>
  <c r="B34" i="23"/>
  <c r="B33" i="23"/>
  <c r="B32" i="23"/>
  <c r="B31" i="23"/>
  <c r="B30" i="23"/>
  <c r="B29" i="23"/>
  <c r="B28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A21" i="23"/>
  <c r="A40" i="23"/>
  <c r="A38" i="23"/>
  <c r="A37" i="23"/>
  <c r="A36" i="23"/>
  <c r="A34" i="23"/>
  <c r="A33" i="23"/>
  <c r="A32" i="23"/>
  <c r="A31" i="23"/>
  <c r="A30" i="23"/>
  <c r="A29" i="23"/>
  <c r="A28" i="23"/>
  <c r="A26" i="23"/>
  <c r="A25" i="23"/>
  <c r="A24" i="23"/>
  <c r="A23" i="23"/>
  <c r="A22" i="23"/>
  <c r="A20" i="23"/>
  <c r="A19" i="23"/>
  <c r="A18" i="23"/>
  <c r="A17" i="23"/>
  <c r="A16" i="23"/>
  <c r="A15" i="23"/>
  <c r="E10" i="33"/>
  <c r="K10" i="33" s="1"/>
  <c r="B10" i="33"/>
  <c r="A10" i="33"/>
  <c r="J17" i="15"/>
  <c r="I17" i="15"/>
  <c r="H17" i="15"/>
  <c r="G79" i="21"/>
  <c r="F79" i="21"/>
  <c r="E79" i="21"/>
  <c r="D79" i="21"/>
  <c r="C79" i="21"/>
  <c r="B79" i="21"/>
  <c r="G78" i="21"/>
  <c r="F78" i="21"/>
  <c r="E78" i="21"/>
  <c r="D78" i="21"/>
  <c r="C78" i="21"/>
  <c r="B78" i="21"/>
  <c r="G77" i="21"/>
  <c r="F77" i="21"/>
  <c r="E77" i="21"/>
  <c r="D77" i="21"/>
  <c r="C77" i="21"/>
  <c r="B77" i="21"/>
  <c r="G76" i="21"/>
  <c r="F76" i="21"/>
  <c r="E76" i="21"/>
  <c r="B76" i="21"/>
  <c r="G75" i="21"/>
  <c r="F75" i="21"/>
  <c r="E75" i="21"/>
  <c r="D75" i="21"/>
  <c r="C75" i="21"/>
  <c r="B75" i="21"/>
  <c r="G74" i="21"/>
  <c r="F74" i="21"/>
  <c r="E74" i="21"/>
  <c r="D74" i="21"/>
  <c r="C74" i="21"/>
  <c r="B74" i="21"/>
  <c r="E72" i="21"/>
  <c r="D72" i="21"/>
  <c r="C72" i="21"/>
  <c r="B72" i="21"/>
  <c r="E71" i="21"/>
  <c r="D71" i="21"/>
  <c r="C71" i="21"/>
  <c r="B71" i="21"/>
  <c r="F70" i="21"/>
  <c r="E70" i="21"/>
  <c r="B70" i="21"/>
  <c r="A79" i="21"/>
  <c r="A78" i="21"/>
  <c r="A77" i="21"/>
  <c r="A76" i="21"/>
  <c r="A75" i="21"/>
  <c r="A74" i="21"/>
  <c r="A72" i="21"/>
  <c r="A71" i="21"/>
  <c r="A70" i="21"/>
  <c r="E42" i="21"/>
  <c r="D42" i="21"/>
  <c r="C42" i="21"/>
  <c r="B42" i="21"/>
  <c r="F41" i="21"/>
  <c r="E41" i="21"/>
  <c r="D41" i="21"/>
  <c r="C41" i="21"/>
  <c r="B41" i="21"/>
  <c r="E40" i="21"/>
  <c r="D40" i="21"/>
  <c r="C40" i="21"/>
  <c r="B40" i="21"/>
  <c r="E39" i="21"/>
  <c r="D39" i="21"/>
  <c r="C39" i="21"/>
  <c r="B39" i="21"/>
  <c r="F38" i="21"/>
  <c r="E38" i="21"/>
  <c r="D38" i="21"/>
  <c r="C38" i="21"/>
  <c r="B38" i="21"/>
  <c r="F37" i="21"/>
  <c r="E37" i="21"/>
  <c r="D37" i="21"/>
  <c r="C37" i="21"/>
  <c r="B37" i="21"/>
  <c r="E36" i="21"/>
  <c r="B36" i="21"/>
  <c r="E35" i="21"/>
  <c r="D35" i="21"/>
  <c r="C35" i="21"/>
  <c r="B35" i="21"/>
  <c r="F34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F31" i="21"/>
  <c r="E31" i="21"/>
  <c r="B31" i="21"/>
  <c r="F29" i="21"/>
  <c r="E29" i="21"/>
  <c r="D29" i="21"/>
  <c r="F28" i="21"/>
  <c r="E28" i="21"/>
  <c r="D28" i="21"/>
  <c r="F27" i="21"/>
  <c r="E27" i="21"/>
  <c r="D27" i="21"/>
  <c r="E26" i="21"/>
  <c r="D26" i="21"/>
  <c r="F25" i="21"/>
  <c r="E25" i="21"/>
  <c r="F24" i="21"/>
  <c r="E24" i="21"/>
  <c r="D24" i="21"/>
  <c r="C24" i="21"/>
  <c r="B24" i="21"/>
  <c r="A24" i="21"/>
  <c r="C29" i="21"/>
  <c r="C28" i="21"/>
  <c r="C27" i="21"/>
  <c r="C26" i="21"/>
  <c r="B29" i="21"/>
  <c r="B28" i="21"/>
  <c r="B27" i="21"/>
  <c r="B26" i="21"/>
  <c r="B25" i="21"/>
  <c r="A25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29" i="21"/>
  <c r="A28" i="21"/>
  <c r="A27" i="21"/>
  <c r="A26" i="21"/>
  <c r="F70" i="20"/>
  <c r="E70" i="20"/>
  <c r="B70" i="20"/>
  <c r="F79" i="20"/>
  <c r="E79" i="20"/>
  <c r="D79" i="20"/>
  <c r="C79" i="20"/>
  <c r="B79" i="20"/>
  <c r="F78" i="20"/>
  <c r="E78" i="20"/>
  <c r="D78" i="20"/>
  <c r="C78" i="20"/>
  <c r="B78" i="20"/>
  <c r="F77" i="20"/>
  <c r="E77" i="20"/>
  <c r="D77" i="20"/>
  <c r="C77" i="20"/>
  <c r="B77" i="20"/>
  <c r="F76" i="20"/>
  <c r="E76" i="20"/>
  <c r="B76" i="20"/>
  <c r="F75" i="20"/>
  <c r="E75" i="20"/>
  <c r="D75" i="20"/>
  <c r="C75" i="20"/>
  <c r="B75" i="20"/>
  <c r="F74" i="20"/>
  <c r="E74" i="20"/>
  <c r="D74" i="20"/>
  <c r="C74" i="20"/>
  <c r="B74" i="20"/>
  <c r="G72" i="20"/>
  <c r="E72" i="20"/>
  <c r="D72" i="20"/>
  <c r="C72" i="20"/>
  <c r="B72" i="20"/>
  <c r="G71" i="20"/>
  <c r="E71" i="20"/>
  <c r="D71" i="20"/>
  <c r="C71" i="20"/>
  <c r="B71" i="20"/>
  <c r="L57" i="19"/>
  <c r="K57" i="19"/>
  <c r="F63" i="19"/>
  <c r="E63" i="19"/>
  <c r="D63" i="19"/>
  <c r="C63" i="19"/>
  <c r="B63" i="19"/>
  <c r="A63" i="19"/>
  <c r="F62" i="19"/>
  <c r="E62" i="19"/>
  <c r="D62" i="19"/>
  <c r="C62" i="19"/>
  <c r="B62" i="19"/>
  <c r="A62" i="19"/>
  <c r="F61" i="19"/>
  <c r="E61" i="19"/>
  <c r="D61" i="19"/>
  <c r="C61" i="19"/>
  <c r="B61" i="19"/>
  <c r="A61" i="19"/>
  <c r="F60" i="19"/>
  <c r="E60" i="19"/>
  <c r="B60" i="19"/>
  <c r="A60" i="19"/>
  <c r="F59" i="19"/>
  <c r="E59" i="19"/>
  <c r="D59" i="19"/>
  <c r="C59" i="19"/>
  <c r="B59" i="19"/>
  <c r="A59" i="19"/>
  <c r="F58" i="19"/>
  <c r="E58" i="19"/>
  <c r="D58" i="19"/>
  <c r="C58" i="19"/>
  <c r="B58" i="19"/>
  <c r="A58" i="19"/>
  <c r="G56" i="19"/>
  <c r="E56" i="19"/>
  <c r="D56" i="19"/>
  <c r="C56" i="19"/>
  <c r="B56" i="19"/>
  <c r="A56" i="19"/>
  <c r="G55" i="19"/>
  <c r="E55" i="19"/>
  <c r="D55" i="19"/>
  <c r="C55" i="19"/>
  <c r="B55" i="19"/>
  <c r="A55" i="19"/>
  <c r="F54" i="19"/>
  <c r="E54" i="19"/>
  <c r="B54" i="19"/>
  <c r="A54" i="19"/>
  <c r="F12" i="32"/>
  <c r="E12" i="32"/>
  <c r="B12" i="32"/>
  <c r="A12" i="32"/>
  <c r="F6" i="32"/>
  <c r="E6" i="32"/>
  <c r="B6" i="32"/>
  <c r="A6" i="32"/>
  <c r="E34" i="20"/>
  <c r="B34" i="20"/>
  <c r="E30" i="20"/>
  <c r="D30" i="20"/>
  <c r="C30" i="20"/>
  <c r="B30" i="20"/>
  <c r="F29" i="20"/>
  <c r="E29" i="20"/>
  <c r="B29" i="20"/>
  <c r="F23" i="20"/>
  <c r="E23" i="20"/>
  <c r="B23" i="20"/>
  <c r="E40" i="20"/>
  <c r="D40" i="20"/>
  <c r="C40" i="20"/>
  <c r="B40" i="20"/>
  <c r="F39" i="20"/>
  <c r="E39" i="20"/>
  <c r="D39" i="20"/>
  <c r="C39" i="20"/>
  <c r="B39" i="20"/>
  <c r="E38" i="20"/>
  <c r="D38" i="20"/>
  <c r="C38" i="20"/>
  <c r="B38" i="20"/>
  <c r="E37" i="20"/>
  <c r="D37" i="20"/>
  <c r="C37" i="20"/>
  <c r="B37" i="20"/>
  <c r="F36" i="20"/>
  <c r="E36" i="20"/>
  <c r="D36" i="20"/>
  <c r="C36" i="20"/>
  <c r="B36" i="20"/>
  <c r="F35" i="20"/>
  <c r="E35" i="20"/>
  <c r="D35" i="20"/>
  <c r="C35" i="20"/>
  <c r="B35" i="20"/>
  <c r="E33" i="20"/>
  <c r="D33" i="20"/>
  <c r="C33" i="20"/>
  <c r="B33" i="20"/>
  <c r="F32" i="20"/>
  <c r="E32" i="20"/>
  <c r="D32" i="20"/>
  <c r="C32" i="20"/>
  <c r="B32" i="20"/>
  <c r="E31" i="20"/>
  <c r="D31" i="20"/>
  <c r="C31" i="20"/>
  <c r="B31" i="20"/>
  <c r="F27" i="20"/>
  <c r="E27" i="20"/>
  <c r="D27" i="20"/>
  <c r="C27" i="20"/>
  <c r="B27" i="20"/>
  <c r="F26" i="20"/>
  <c r="E26" i="20"/>
  <c r="D26" i="20"/>
  <c r="C26" i="20"/>
  <c r="B26" i="20"/>
  <c r="F25" i="20"/>
  <c r="E25" i="20"/>
  <c r="D25" i="20"/>
  <c r="C25" i="20"/>
  <c r="B25" i="20"/>
  <c r="E24" i="20"/>
  <c r="D24" i="20"/>
  <c r="C24" i="20"/>
  <c r="B24" i="20"/>
  <c r="F22" i="20"/>
  <c r="E22" i="20"/>
  <c r="D22" i="20"/>
  <c r="C22" i="20"/>
  <c r="B22" i="20"/>
  <c r="L28" i="20"/>
  <c r="K28" i="20"/>
  <c r="F27" i="19"/>
  <c r="E27" i="19"/>
  <c r="B27" i="19"/>
  <c r="A27" i="19"/>
  <c r="E34" i="19"/>
  <c r="D34" i="19"/>
  <c r="C34" i="19"/>
  <c r="B34" i="19"/>
  <c r="E33" i="19"/>
  <c r="D33" i="19"/>
  <c r="C33" i="19"/>
  <c r="B33" i="19"/>
  <c r="E32" i="19"/>
  <c r="D32" i="19"/>
  <c r="C32" i="19"/>
  <c r="B32" i="19"/>
  <c r="F29" i="19"/>
  <c r="E29" i="19"/>
  <c r="D29" i="19"/>
  <c r="C29" i="19"/>
  <c r="B29" i="19"/>
  <c r="F28" i="19"/>
  <c r="E28" i="19"/>
  <c r="D28" i="19"/>
  <c r="C28" i="19"/>
  <c r="B28" i="19"/>
  <c r="F26" i="19"/>
  <c r="E26" i="19"/>
  <c r="D26" i="19"/>
  <c r="C26" i="19"/>
  <c r="B26" i="19"/>
  <c r="A29" i="19"/>
  <c r="A28" i="19"/>
  <c r="A26" i="19"/>
  <c r="A34" i="19"/>
  <c r="A33" i="19"/>
  <c r="A32" i="19"/>
  <c r="G34" i="19"/>
  <c r="G33" i="19"/>
  <c r="G32" i="19"/>
  <c r="G31" i="19"/>
  <c r="L30" i="19"/>
  <c r="K30" i="19"/>
  <c r="G29" i="19"/>
  <c r="G28" i="19"/>
  <c r="G27" i="19"/>
  <c r="G26" i="19"/>
  <c r="E31" i="29"/>
  <c r="D31" i="29"/>
  <c r="C31" i="29"/>
  <c r="B31" i="29"/>
  <c r="A31" i="29"/>
  <c r="G23" i="11"/>
  <c r="J23" i="11" s="1"/>
  <c r="C23" i="29"/>
  <c r="E35" i="29"/>
  <c r="B35" i="29"/>
  <c r="A35" i="29"/>
  <c r="F30" i="29"/>
  <c r="E30" i="29"/>
  <c r="B30" i="29"/>
  <c r="A30" i="29"/>
  <c r="F24" i="29"/>
  <c r="E24" i="29"/>
  <c r="B24" i="29"/>
  <c r="A24" i="29"/>
  <c r="G16" i="11"/>
  <c r="K16" i="11" s="1"/>
  <c r="F16" i="11"/>
  <c r="B16" i="11"/>
  <c r="A16" i="11"/>
  <c r="F33" i="28"/>
  <c r="E33" i="28"/>
  <c r="B33" i="28"/>
  <c r="A33" i="28"/>
  <c r="F24" i="28"/>
  <c r="E24" i="28"/>
  <c r="B24" i="28"/>
  <c r="A24" i="28"/>
  <c r="F24" i="2"/>
  <c r="E24" i="2"/>
  <c r="B24" i="2"/>
  <c r="G7" i="11"/>
  <c r="K7" i="11" s="1"/>
  <c r="F7" i="11"/>
  <c r="B7" i="11"/>
  <c r="A7" i="11"/>
  <c r="E15" i="23" l="1"/>
  <c r="E28" i="23"/>
  <c r="E16" i="23"/>
  <c r="E29" i="23"/>
  <c r="I61" i="19"/>
  <c r="L61" i="19" s="1"/>
  <c r="J21" i="32"/>
  <c r="I21" i="32"/>
  <c r="K20" i="32"/>
  <c r="E31" i="19"/>
  <c r="I26" i="32"/>
  <c r="E59" i="23"/>
  <c r="G59" i="23" s="1"/>
  <c r="I59" i="23" s="1"/>
  <c r="H63" i="19"/>
  <c r="K63" i="19" s="1"/>
  <c r="H79" i="20"/>
  <c r="K79" i="20" s="1"/>
  <c r="E26" i="23"/>
  <c r="J19" i="15"/>
  <c r="E39" i="23"/>
  <c r="I63" i="19"/>
  <c r="L63" i="19" s="1"/>
  <c r="I79" i="20"/>
  <c r="L79" i="20" s="1"/>
  <c r="H58" i="19"/>
  <c r="K58" i="19" s="1"/>
  <c r="H61" i="19"/>
  <c r="K61" i="19" s="1"/>
  <c r="I78" i="20"/>
  <c r="L78" i="20" s="1"/>
  <c r="G56" i="23"/>
  <c r="I56" i="23" s="1"/>
  <c r="F32" i="21"/>
  <c r="E18" i="23"/>
  <c r="A31" i="19"/>
  <c r="A30" i="2"/>
  <c r="A36" i="17"/>
  <c r="A35" i="2"/>
  <c r="E63" i="23"/>
  <c r="G63" i="23" s="1"/>
  <c r="I63" i="23" s="1"/>
  <c r="I22" i="32"/>
  <c r="K22" i="33"/>
  <c r="E19" i="23"/>
  <c r="E32" i="23"/>
  <c r="E36" i="23"/>
  <c r="E40" i="23"/>
  <c r="J26" i="32"/>
  <c r="J22" i="32"/>
  <c r="E85" i="23"/>
  <c r="F31" i="29"/>
  <c r="H59" i="19"/>
  <c r="K59" i="19" s="1"/>
  <c r="H62" i="19"/>
  <c r="K62" i="19" s="1"/>
  <c r="B31" i="19"/>
  <c r="F30" i="20"/>
  <c r="I30" i="20" s="1"/>
  <c r="L30" i="20" s="1"/>
  <c r="I59" i="19"/>
  <c r="L59" i="19" s="1"/>
  <c r="I62" i="19"/>
  <c r="L62" i="19" s="1"/>
  <c r="E25" i="23"/>
  <c r="E30" i="23"/>
  <c r="E38" i="23"/>
  <c r="E67" i="23"/>
  <c r="K21" i="32"/>
  <c r="I20" i="32"/>
  <c r="H78" i="20"/>
  <c r="K78" i="20" s="1"/>
  <c r="I58" i="19"/>
  <c r="L58" i="19" s="1"/>
  <c r="H74" i="20"/>
  <c r="K74" i="20" s="1"/>
  <c r="G55" i="23"/>
  <c r="I55" i="23" s="1"/>
  <c r="G53" i="23"/>
  <c r="I53" i="23" s="1"/>
  <c r="H29" i="17"/>
  <c r="K29" i="17" s="1"/>
  <c r="H37" i="17"/>
  <c r="K37" i="17" s="1"/>
  <c r="H41" i="17"/>
  <c r="K41" i="17" s="1"/>
  <c r="I29" i="17"/>
  <c r="L29" i="17" s="1"/>
  <c r="I37" i="17"/>
  <c r="L37" i="17" s="1"/>
  <c r="I41" i="17"/>
  <c r="L41" i="17" s="1"/>
  <c r="H38" i="17"/>
  <c r="K38" i="17" s="1"/>
  <c r="I24" i="17"/>
  <c r="L24" i="17" s="1"/>
  <c r="I38" i="17"/>
  <c r="L38" i="17" s="1"/>
  <c r="H27" i="17"/>
  <c r="K27" i="17" s="1"/>
  <c r="G65" i="23"/>
  <c r="I65" i="23" s="1"/>
  <c r="G68" i="23"/>
  <c r="I68" i="23" s="1"/>
  <c r="H24" i="17"/>
  <c r="K24" i="17" s="1"/>
  <c r="I27" i="17"/>
  <c r="L27" i="17" s="1"/>
  <c r="F31" i="19"/>
  <c r="H19" i="15"/>
  <c r="K26" i="32"/>
  <c r="I19" i="15"/>
  <c r="G27" i="11"/>
  <c r="F36" i="17" s="1"/>
  <c r="H36" i="17" s="1"/>
  <c r="K36" i="17" s="1"/>
  <c r="J20" i="32"/>
  <c r="I31" i="17"/>
  <c r="L31" i="17" s="1"/>
  <c r="H31" i="17"/>
  <c r="K31" i="17" s="1"/>
  <c r="A31" i="17"/>
  <c r="H28" i="17"/>
  <c r="K28" i="17" s="1"/>
  <c r="H34" i="17"/>
  <c r="K34" i="17" s="1"/>
  <c r="I28" i="17"/>
  <c r="L28" i="17" s="1"/>
  <c r="I34" i="17"/>
  <c r="L34" i="17" s="1"/>
  <c r="G51" i="23"/>
  <c r="I51" i="23" s="1"/>
  <c r="G54" i="23"/>
  <c r="I54" i="23" s="1"/>
  <c r="G58" i="23"/>
  <c r="I58" i="23" s="1"/>
  <c r="G69" i="23"/>
  <c r="I69" i="23" s="1"/>
  <c r="G52" i="23"/>
  <c r="I52" i="23" s="1"/>
  <c r="G57" i="23"/>
  <c r="I57" i="23" s="1"/>
  <c r="I74" i="20"/>
  <c r="L74" i="20" s="1"/>
  <c r="H75" i="20"/>
  <c r="K75" i="20" s="1"/>
  <c r="H77" i="20"/>
  <c r="K77" i="20" s="1"/>
  <c r="I75" i="20"/>
  <c r="L75" i="20" s="1"/>
  <c r="I77" i="20"/>
  <c r="L77" i="20" s="1"/>
  <c r="G72" i="23"/>
  <c r="I72" i="23" s="1"/>
  <c r="G61" i="23"/>
  <c r="I61" i="23" s="1"/>
  <c r="I35" i="20"/>
  <c r="L35" i="20" s="1"/>
  <c r="H22" i="20"/>
  <c r="K22" i="20" s="1"/>
  <c r="H27" i="20"/>
  <c r="K27" i="20" s="1"/>
  <c r="I28" i="19"/>
  <c r="L28" i="19" s="1"/>
  <c r="H25" i="20"/>
  <c r="K25" i="20" s="1"/>
  <c r="I39" i="20"/>
  <c r="L39" i="20" s="1"/>
  <c r="H35" i="20"/>
  <c r="K35" i="20" s="1"/>
  <c r="H39" i="20"/>
  <c r="K39" i="20" s="1"/>
  <c r="H26" i="20"/>
  <c r="K26" i="20" s="1"/>
  <c r="I36" i="20"/>
  <c r="L36" i="20" s="1"/>
  <c r="H32" i="20"/>
  <c r="K32" i="20" s="1"/>
  <c r="H36" i="20"/>
  <c r="K36" i="20" s="1"/>
  <c r="I25" i="20"/>
  <c r="L25" i="20" s="1"/>
  <c r="I26" i="20"/>
  <c r="L26" i="20" s="1"/>
  <c r="I27" i="20"/>
  <c r="L27" i="20" s="1"/>
  <c r="I22" i="20"/>
  <c r="L22" i="20" s="1"/>
  <c r="I32" i="20"/>
  <c r="L32" i="20" s="1"/>
  <c r="I29" i="19"/>
  <c r="L29" i="19" s="1"/>
  <c r="H28" i="19"/>
  <c r="K28" i="19" s="1"/>
  <c r="H26" i="19"/>
  <c r="K26" i="19" s="1"/>
  <c r="I26" i="19"/>
  <c r="L26" i="19" s="1"/>
  <c r="H29" i="19"/>
  <c r="K29" i="19" s="1"/>
  <c r="I23" i="11"/>
  <c r="C4" i="15"/>
  <c r="C25" i="17" s="1"/>
  <c r="H25" i="17" s="1"/>
  <c r="K25" i="17" s="1"/>
  <c r="D8" i="15"/>
  <c r="C8" i="15"/>
  <c r="D6" i="15"/>
  <c r="C6" i="15"/>
  <c r="G84" i="17"/>
  <c r="F84" i="17"/>
  <c r="E84" i="17"/>
  <c r="D84" i="17"/>
  <c r="C84" i="17"/>
  <c r="B84" i="17"/>
  <c r="G83" i="17"/>
  <c r="F83" i="17"/>
  <c r="E83" i="17"/>
  <c r="D83" i="17"/>
  <c r="C83" i="17"/>
  <c r="B83" i="17"/>
  <c r="G82" i="17"/>
  <c r="F82" i="17"/>
  <c r="E82" i="17"/>
  <c r="D82" i="17"/>
  <c r="C82" i="17"/>
  <c r="B82" i="17"/>
  <c r="G81" i="17"/>
  <c r="B81" i="17"/>
  <c r="G80" i="17"/>
  <c r="F80" i="17"/>
  <c r="E80" i="17"/>
  <c r="D80" i="17"/>
  <c r="C80" i="17"/>
  <c r="B80" i="17"/>
  <c r="G79" i="17"/>
  <c r="F79" i="17"/>
  <c r="E79" i="17"/>
  <c r="D79" i="17"/>
  <c r="C79" i="17"/>
  <c r="B79" i="17"/>
  <c r="L78" i="17"/>
  <c r="K78" i="17"/>
  <c r="A84" i="17"/>
  <c r="A83" i="17"/>
  <c r="A82" i="17"/>
  <c r="A81" i="17"/>
  <c r="A80" i="17"/>
  <c r="A79" i="17"/>
  <c r="G77" i="17"/>
  <c r="E77" i="17"/>
  <c r="D77" i="17"/>
  <c r="C77" i="17"/>
  <c r="B77" i="17"/>
  <c r="A77" i="17"/>
  <c r="G76" i="17"/>
  <c r="E76" i="17"/>
  <c r="D76" i="17"/>
  <c r="C76" i="17"/>
  <c r="B76" i="17"/>
  <c r="A76" i="17"/>
  <c r="G75" i="17"/>
  <c r="B75" i="17"/>
  <c r="A75" i="17"/>
  <c r="F75" i="17"/>
  <c r="E75" i="17"/>
  <c r="F81" i="17"/>
  <c r="E81" i="17"/>
  <c r="I15" i="32"/>
  <c r="H15" i="32"/>
  <c r="I14" i="32"/>
  <c r="H14" i="32"/>
  <c r="I13" i="32"/>
  <c r="H13" i="32"/>
  <c r="I11" i="32"/>
  <c r="H11" i="32"/>
  <c r="I10" i="32"/>
  <c r="H10" i="32"/>
  <c r="F8" i="32"/>
  <c r="F77" i="17" s="1"/>
  <c r="F7" i="32"/>
  <c r="L67" i="17"/>
  <c r="L68" i="17" s="1"/>
  <c r="K67" i="17"/>
  <c r="K68" i="17" s="1"/>
  <c r="L59" i="17"/>
  <c r="L60" i="17" s="1"/>
  <c r="K59" i="17"/>
  <c r="K60" i="17" s="1"/>
  <c r="H60" i="17" s="1"/>
  <c r="L51" i="17"/>
  <c r="L52" i="17" s="1"/>
  <c r="K51" i="17"/>
  <c r="K52" i="17" s="1"/>
  <c r="L16" i="17"/>
  <c r="L17" i="17" s="1"/>
  <c r="K16" i="17"/>
  <c r="K17" i="17" s="1"/>
  <c r="I29" i="11"/>
  <c r="D4" i="15"/>
  <c r="D25" i="17" s="1"/>
  <c r="I25" i="17" s="1"/>
  <c r="L25" i="17" s="1"/>
  <c r="H30" i="20" l="1"/>
  <c r="K30" i="20" s="1"/>
  <c r="H80" i="17"/>
  <c r="K80" i="17" s="1"/>
  <c r="H82" i="17"/>
  <c r="K82" i="17" s="1"/>
  <c r="H84" i="17"/>
  <c r="K84" i="17" s="1"/>
  <c r="I80" i="17"/>
  <c r="L80" i="17" s="1"/>
  <c r="I82" i="17"/>
  <c r="L82" i="17" s="1"/>
  <c r="I84" i="17"/>
  <c r="L84" i="17" s="1"/>
  <c r="H79" i="17"/>
  <c r="K79" i="17" s="1"/>
  <c r="H83" i="17"/>
  <c r="K83" i="17" s="1"/>
  <c r="I36" i="17"/>
  <c r="L36" i="17" s="1"/>
  <c r="H77" i="17"/>
  <c r="K77" i="17" s="1"/>
  <c r="H7" i="32"/>
  <c r="F71" i="21"/>
  <c r="F71" i="20"/>
  <c r="F55" i="19"/>
  <c r="F76" i="17"/>
  <c r="I76" i="17" s="1"/>
  <c r="L76" i="17" s="1"/>
  <c r="H8" i="32"/>
  <c r="F72" i="20"/>
  <c r="F72" i="21"/>
  <c r="F56" i="19"/>
  <c r="I77" i="17"/>
  <c r="L77" i="17" s="1"/>
  <c r="D54" i="19"/>
  <c r="I54" i="19" s="1"/>
  <c r="L54" i="19" s="1"/>
  <c r="D27" i="19"/>
  <c r="I27" i="19" s="1"/>
  <c r="L27" i="19" s="1"/>
  <c r="C25" i="21"/>
  <c r="C23" i="20"/>
  <c r="H23" i="20" s="1"/>
  <c r="K23" i="20" s="1"/>
  <c r="C70" i="21"/>
  <c r="C70" i="20"/>
  <c r="H70" i="20" s="1"/>
  <c r="K70" i="20" s="1"/>
  <c r="C24" i="28"/>
  <c r="C7" i="11"/>
  <c r="I7" i="11" s="1"/>
  <c r="C6" i="32"/>
  <c r="C75" i="17" s="1"/>
  <c r="H75" i="17" s="1"/>
  <c r="K75" i="17" s="1"/>
  <c r="C24" i="2"/>
  <c r="D6" i="32"/>
  <c r="D75" i="17" s="1"/>
  <c r="I75" i="17" s="1"/>
  <c r="L75" i="17" s="1"/>
  <c r="D24" i="2"/>
  <c r="D7" i="11"/>
  <c r="J7" i="11" s="1"/>
  <c r="D24" i="28"/>
  <c r="D70" i="21"/>
  <c r="D70" i="20"/>
  <c r="I70" i="20" s="1"/>
  <c r="L70" i="20" s="1"/>
  <c r="D23" i="20"/>
  <c r="I23" i="20" s="1"/>
  <c r="L23" i="20" s="1"/>
  <c r="D25" i="21"/>
  <c r="C27" i="19"/>
  <c r="H27" i="19" s="1"/>
  <c r="K27" i="19" s="1"/>
  <c r="C54" i="19"/>
  <c r="H54" i="19" s="1"/>
  <c r="K54" i="19" s="1"/>
  <c r="I83" i="17"/>
  <c r="L83" i="17" s="1"/>
  <c r="I79" i="17"/>
  <c r="L79" i="17" s="1"/>
  <c r="I7" i="32"/>
  <c r="I8" i="32"/>
  <c r="K53" i="17"/>
  <c r="H53" i="17" s="1"/>
  <c r="H52" i="17"/>
  <c r="I60" i="17"/>
  <c r="L61" i="17"/>
  <c r="I61" i="17" s="1"/>
  <c r="L53" i="17"/>
  <c r="I53" i="17" s="1"/>
  <c r="I52" i="17"/>
  <c r="K69" i="17"/>
  <c r="H69" i="17" s="1"/>
  <c r="H68" i="17"/>
  <c r="H17" i="17"/>
  <c r="K18" i="17"/>
  <c r="H18" i="17" s="1"/>
  <c r="I17" i="17"/>
  <c r="L18" i="17"/>
  <c r="I18" i="17" s="1"/>
  <c r="L69" i="17"/>
  <c r="I69" i="17" s="1"/>
  <c r="I68" i="17"/>
  <c r="K61" i="17"/>
  <c r="H61" i="17" s="1"/>
  <c r="H76" i="17" l="1"/>
  <c r="K76" i="17" s="1"/>
  <c r="H55" i="19"/>
  <c r="K55" i="19" s="1"/>
  <c r="I55" i="19"/>
  <c r="L55" i="19" s="1"/>
  <c r="H72" i="20"/>
  <c r="K72" i="20" s="1"/>
  <c r="I72" i="20"/>
  <c r="L72" i="20" s="1"/>
  <c r="I71" i="20"/>
  <c r="L71" i="20" s="1"/>
  <c r="H71" i="20"/>
  <c r="K71" i="20" s="1"/>
  <c r="I56" i="19"/>
  <c r="L56" i="19" s="1"/>
  <c r="H56" i="19"/>
  <c r="K56" i="19" s="1"/>
  <c r="I6" i="32"/>
  <c r="H6" i="32"/>
  <c r="G24" i="29"/>
  <c r="L65" i="29"/>
  <c r="L66" i="29" s="1"/>
  <c r="K65" i="29"/>
  <c r="K66" i="29" s="1"/>
  <c r="H66" i="29" s="1"/>
  <c r="L57" i="29"/>
  <c r="L58" i="29" s="1"/>
  <c r="K57" i="29"/>
  <c r="K58" i="29" s="1"/>
  <c r="L49" i="29"/>
  <c r="L50" i="29" s="1"/>
  <c r="K49" i="29"/>
  <c r="K50" i="29" s="1"/>
  <c r="G41" i="29"/>
  <c r="E41" i="29"/>
  <c r="D41" i="29"/>
  <c r="C41" i="29"/>
  <c r="B41" i="29"/>
  <c r="A41" i="29"/>
  <c r="G40" i="29"/>
  <c r="F40" i="29"/>
  <c r="E40" i="29"/>
  <c r="D40" i="29"/>
  <c r="C40" i="29"/>
  <c r="B40" i="29"/>
  <c r="A40" i="29"/>
  <c r="G39" i="29"/>
  <c r="E39" i="29"/>
  <c r="D39" i="29"/>
  <c r="C39" i="29"/>
  <c r="B39" i="29"/>
  <c r="A39" i="29"/>
  <c r="G38" i="29"/>
  <c r="E38" i="29"/>
  <c r="D38" i="29"/>
  <c r="C38" i="29"/>
  <c r="B38" i="29"/>
  <c r="A38" i="29"/>
  <c r="G37" i="29"/>
  <c r="F37" i="29"/>
  <c r="E37" i="29"/>
  <c r="D37" i="29"/>
  <c r="C37" i="29"/>
  <c r="B37" i="29"/>
  <c r="A37" i="29"/>
  <c r="G36" i="29"/>
  <c r="F36" i="29"/>
  <c r="E36" i="29"/>
  <c r="D36" i="29"/>
  <c r="C36" i="29"/>
  <c r="B36" i="29"/>
  <c r="A36" i="29"/>
  <c r="G35" i="29"/>
  <c r="G34" i="29"/>
  <c r="E34" i="29"/>
  <c r="D34" i="29"/>
  <c r="C34" i="29"/>
  <c r="B34" i="29"/>
  <c r="A34" i="29"/>
  <c r="G33" i="29"/>
  <c r="F33" i="29"/>
  <c r="E33" i="29"/>
  <c r="D33" i="29"/>
  <c r="C33" i="29"/>
  <c r="B33" i="29"/>
  <c r="A33" i="29"/>
  <c r="G32" i="29"/>
  <c r="E32" i="29"/>
  <c r="D32" i="29"/>
  <c r="C32" i="29"/>
  <c r="B32" i="29"/>
  <c r="A32" i="29"/>
  <c r="G31" i="29"/>
  <c r="G30" i="29"/>
  <c r="L29" i="29"/>
  <c r="K29" i="29"/>
  <c r="G28" i="29"/>
  <c r="F28" i="29"/>
  <c r="E28" i="29"/>
  <c r="D28" i="29"/>
  <c r="C28" i="29"/>
  <c r="B28" i="29"/>
  <c r="A28" i="29"/>
  <c r="G27" i="29"/>
  <c r="F27" i="29"/>
  <c r="E27" i="29"/>
  <c r="D27" i="29"/>
  <c r="C27" i="29"/>
  <c r="B27" i="29"/>
  <c r="A27" i="29"/>
  <c r="G26" i="29"/>
  <c r="F26" i="29"/>
  <c r="E26" i="29"/>
  <c r="D26" i="29"/>
  <c r="C26" i="29"/>
  <c r="B26" i="29"/>
  <c r="A26" i="29"/>
  <c r="G25" i="29"/>
  <c r="E25" i="29"/>
  <c r="D25" i="29"/>
  <c r="C25" i="29"/>
  <c r="B25" i="29"/>
  <c r="A25" i="29"/>
  <c r="G23" i="29"/>
  <c r="F23" i="29"/>
  <c r="H23" i="29" s="1"/>
  <c r="K23" i="29" s="1"/>
  <c r="E23" i="29"/>
  <c r="D23" i="29"/>
  <c r="B23" i="29"/>
  <c r="A23" i="29"/>
  <c r="L15" i="29"/>
  <c r="L16" i="29" s="1"/>
  <c r="K15" i="29"/>
  <c r="K16" i="29" s="1"/>
  <c r="G31" i="28"/>
  <c r="F31" i="28"/>
  <c r="E31" i="28"/>
  <c r="D31" i="28"/>
  <c r="C31" i="28"/>
  <c r="B31" i="28"/>
  <c r="G30" i="28"/>
  <c r="F30" i="28"/>
  <c r="E30" i="28"/>
  <c r="D30" i="28"/>
  <c r="C30" i="28"/>
  <c r="B30" i="28"/>
  <c r="G29" i="28"/>
  <c r="F29" i="28"/>
  <c r="E29" i="28"/>
  <c r="D29" i="28"/>
  <c r="C29" i="28"/>
  <c r="B29" i="28"/>
  <c r="G28" i="28"/>
  <c r="F28" i="28"/>
  <c r="E28" i="28"/>
  <c r="D28" i="28"/>
  <c r="C28" i="28"/>
  <c r="B28" i="28"/>
  <c r="G27" i="28"/>
  <c r="F27" i="28"/>
  <c r="E27" i="28"/>
  <c r="D27" i="28"/>
  <c r="C27" i="28"/>
  <c r="B27" i="28"/>
  <c r="A27" i="28"/>
  <c r="A31" i="28"/>
  <c r="A30" i="28"/>
  <c r="A29" i="28"/>
  <c r="L69" i="28"/>
  <c r="L70" i="28" s="1"/>
  <c r="K69" i="28"/>
  <c r="K70" i="28" s="1"/>
  <c r="L61" i="28"/>
  <c r="L62" i="28" s="1"/>
  <c r="K61" i="28"/>
  <c r="K62" i="28" s="1"/>
  <c r="L53" i="28"/>
  <c r="L54" i="28" s="1"/>
  <c r="K53" i="28"/>
  <c r="K54" i="28" s="1"/>
  <c r="G44" i="28"/>
  <c r="E44" i="28"/>
  <c r="D44" i="28"/>
  <c r="C44" i="28"/>
  <c r="B44" i="28"/>
  <c r="A44" i="28"/>
  <c r="G43" i="28"/>
  <c r="F43" i="28"/>
  <c r="E43" i="28"/>
  <c r="D43" i="28"/>
  <c r="C43" i="28"/>
  <c r="B43" i="28"/>
  <c r="A43" i="28"/>
  <c r="G42" i="28"/>
  <c r="E42" i="28"/>
  <c r="D42" i="28"/>
  <c r="C42" i="28"/>
  <c r="B42" i="28"/>
  <c r="A42" i="28"/>
  <c r="G41" i="28"/>
  <c r="E41" i="28"/>
  <c r="D41" i="28"/>
  <c r="C41" i="28"/>
  <c r="B41" i="28"/>
  <c r="A41" i="28"/>
  <c r="G40" i="28"/>
  <c r="F40" i="28"/>
  <c r="E40" i="28"/>
  <c r="D40" i="28"/>
  <c r="C40" i="28"/>
  <c r="B40" i="28"/>
  <c r="A40" i="28"/>
  <c r="G39" i="28"/>
  <c r="F39" i="28"/>
  <c r="E39" i="28"/>
  <c r="D39" i="28"/>
  <c r="C39" i="28"/>
  <c r="B39" i="28"/>
  <c r="A39" i="28"/>
  <c r="G38" i="28"/>
  <c r="E38" i="28"/>
  <c r="B38" i="28"/>
  <c r="A38" i="28"/>
  <c r="G37" i="28"/>
  <c r="E37" i="28"/>
  <c r="D37" i="28"/>
  <c r="C37" i="28"/>
  <c r="B37" i="28"/>
  <c r="A37" i="28"/>
  <c r="G36" i="28"/>
  <c r="F36" i="28"/>
  <c r="E36" i="28"/>
  <c r="D36" i="28"/>
  <c r="C36" i="28"/>
  <c r="B36" i="28"/>
  <c r="A36" i="28"/>
  <c r="G35" i="28"/>
  <c r="E35" i="28"/>
  <c r="D35" i="28"/>
  <c r="C35" i="28"/>
  <c r="B35" i="28"/>
  <c r="A35" i="28"/>
  <c r="G34" i="28"/>
  <c r="E34" i="28"/>
  <c r="D34" i="28"/>
  <c r="C34" i="28"/>
  <c r="B34" i="28"/>
  <c r="A34" i="28"/>
  <c r="G33" i="28"/>
  <c r="L32" i="28"/>
  <c r="K32" i="28"/>
  <c r="A28" i="28"/>
  <c r="G26" i="28"/>
  <c r="F26" i="28"/>
  <c r="E26" i="28"/>
  <c r="D26" i="28"/>
  <c r="C26" i="28"/>
  <c r="B26" i="28"/>
  <c r="A26" i="28"/>
  <c r="G25" i="28"/>
  <c r="E25" i="28"/>
  <c r="D25" i="28"/>
  <c r="C25" i="28"/>
  <c r="B25" i="28"/>
  <c r="A25" i="28"/>
  <c r="G24" i="28"/>
  <c r="G23" i="28"/>
  <c r="F23" i="28"/>
  <c r="E23" i="28"/>
  <c r="D23" i="28"/>
  <c r="C23" i="28"/>
  <c r="B23" i="28"/>
  <c r="A23" i="28"/>
  <c r="L15" i="28"/>
  <c r="L16" i="28" s="1"/>
  <c r="K15" i="28"/>
  <c r="K16" i="28" s="1"/>
  <c r="G41" i="2"/>
  <c r="E41" i="2"/>
  <c r="D41" i="2"/>
  <c r="C41" i="2"/>
  <c r="B41" i="2"/>
  <c r="G40" i="2"/>
  <c r="F40" i="2"/>
  <c r="E40" i="2"/>
  <c r="D40" i="2"/>
  <c r="C40" i="2"/>
  <c r="B40" i="2"/>
  <c r="G39" i="2"/>
  <c r="E39" i="2"/>
  <c r="D39" i="2"/>
  <c r="C39" i="2"/>
  <c r="B39" i="2"/>
  <c r="G38" i="2"/>
  <c r="E38" i="2"/>
  <c r="D38" i="2"/>
  <c r="C38" i="2"/>
  <c r="B38" i="2"/>
  <c r="G37" i="2"/>
  <c r="F37" i="2"/>
  <c r="E37" i="2"/>
  <c r="D37" i="2"/>
  <c r="C37" i="2"/>
  <c r="B37" i="2"/>
  <c r="G36" i="2"/>
  <c r="F36" i="2"/>
  <c r="E36" i="2"/>
  <c r="D36" i="2"/>
  <c r="C36" i="2"/>
  <c r="B36" i="2"/>
  <c r="G35" i="2"/>
  <c r="E35" i="2"/>
  <c r="B35" i="2"/>
  <c r="G34" i="2"/>
  <c r="E34" i="2"/>
  <c r="D34" i="2"/>
  <c r="C34" i="2"/>
  <c r="B34" i="2"/>
  <c r="G33" i="2"/>
  <c r="F33" i="2"/>
  <c r="E33" i="2"/>
  <c r="D33" i="2"/>
  <c r="C33" i="2"/>
  <c r="B33" i="2"/>
  <c r="G32" i="2"/>
  <c r="E32" i="2"/>
  <c r="D32" i="2"/>
  <c r="C32" i="2"/>
  <c r="B32" i="2"/>
  <c r="G31" i="2"/>
  <c r="E31" i="2"/>
  <c r="D31" i="2"/>
  <c r="C31" i="2"/>
  <c r="B31" i="2"/>
  <c r="G30" i="2"/>
  <c r="F30" i="2"/>
  <c r="E30" i="2"/>
  <c r="B30" i="2"/>
  <c r="G28" i="2"/>
  <c r="F28" i="2"/>
  <c r="E28" i="2"/>
  <c r="D28" i="2"/>
  <c r="C28" i="2"/>
  <c r="G27" i="2"/>
  <c r="F27" i="2"/>
  <c r="E27" i="2"/>
  <c r="D27" i="2"/>
  <c r="C27" i="2"/>
  <c r="B27" i="2"/>
  <c r="G26" i="2"/>
  <c r="F26" i="2"/>
  <c r="E26" i="2"/>
  <c r="D26" i="2"/>
  <c r="C26" i="2"/>
  <c r="B26" i="2"/>
  <c r="G25" i="2"/>
  <c r="E25" i="2"/>
  <c r="D25" i="2"/>
  <c r="C25" i="2"/>
  <c r="B25" i="2"/>
  <c r="G24" i="2"/>
  <c r="G23" i="2"/>
  <c r="F23" i="2"/>
  <c r="E23" i="2"/>
  <c r="D23" i="2"/>
  <c r="C23" i="2"/>
  <c r="B23" i="2"/>
  <c r="G33" i="11"/>
  <c r="G24" i="11"/>
  <c r="F32" i="29" s="1"/>
  <c r="G31" i="11"/>
  <c r="F39" i="2" s="1"/>
  <c r="G30" i="11"/>
  <c r="F38" i="29" s="1"/>
  <c r="G26" i="11"/>
  <c r="F34" i="2" s="1"/>
  <c r="G22" i="11"/>
  <c r="F31" i="2" s="1"/>
  <c r="G8" i="11"/>
  <c r="F25" i="2" s="1"/>
  <c r="F42" i="28" l="1"/>
  <c r="I42" i="28" s="1"/>
  <c r="L42" i="28" s="1"/>
  <c r="F39" i="29"/>
  <c r="H39" i="29" s="1"/>
  <c r="K39" i="29" s="1"/>
  <c r="F34" i="28"/>
  <c r="H34" i="28" s="1"/>
  <c r="K34" i="28" s="1"/>
  <c r="F42" i="21"/>
  <c r="E73" i="23"/>
  <c r="G73" i="23" s="1"/>
  <c r="I73" i="23" s="1"/>
  <c r="F40" i="20"/>
  <c r="F34" i="19"/>
  <c r="F34" i="29"/>
  <c r="H34" i="29" s="1"/>
  <c r="K34" i="29" s="1"/>
  <c r="F41" i="2"/>
  <c r="F37" i="28"/>
  <c r="I37" i="28" s="1"/>
  <c r="L37" i="28" s="1"/>
  <c r="I8" i="11"/>
  <c r="F26" i="21"/>
  <c r="K8" i="11"/>
  <c r="F26" i="17"/>
  <c r="J8" i="11"/>
  <c r="F24" i="20"/>
  <c r="F32" i="2"/>
  <c r="F25" i="28"/>
  <c r="H25" i="28" s="1"/>
  <c r="K25" i="28" s="1"/>
  <c r="F41" i="28"/>
  <c r="H41" i="28" s="1"/>
  <c r="K41" i="28" s="1"/>
  <c r="F25" i="29"/>
  <c r="I25" i="29" s="1"/>
  <c r="L25" i="29" s="1"/>
  <c r="F35" i="21"/>
  <c r="F33" i="20"/>
  <c r="F35" i="17"/>
  <c r="E66" i="23"/>
  <c r="G66" i="23" s="1"/>
  <c r="I66" i="23" s="1"/>
  <c r="F39" i="17"/>
  <c r="E70" i="23"/>
  <c r="G70" i="23" s="1"/>
  <c r="I70" i="23" s="1"/>
  <c r="F37" i="20"/>
  <c r="F39" i="21"/>
  <c r="E71" i="23"/>
  <c r="G71" i="23" s="1"/>
  <c r="I71" i="23" s="1"/>
  <c r="F40" i="17"/>
  <c r="F38" i="20"/>
  <c r="F40" i="21"/>
  <c r="E62" i="23"/>
  <c r="G62" i="23" s="1"/>
  <c r="I62" i="23" s="1"/>
  <c r="F32" i="19"/>
  <c r="F32" i="17"/>
  <c r="F33" i="17"/>
  <c r="F33" i="19"/>
  <c r="E64" i="23"/>
  <c r="G64" i="23" s="1"/>
  <c r="I64" i="23" s="1"/>
  <c r="F33" i="21"/>
  <c r="F31" i="20"/>
  <c r="F38" i="2"/>
  <c r="F35" i="28"/>
  <c r="I35" i="28" s="1"/>
  <c r="L35" i="28" s="1"/>
  <c r="F44" i="28"/>
  <c r="I44" i="28" s="1"/>
  <c r="L44" i="28" s="1"/>
  <c r="F41" i="29"/>
  <c r="H41" i="29" s="1"/>
  <c r="K41" i="29" s="1"/>
  <c r="I38" i="29"/>
  <c r="L38" i="29" s="1"/>
  <c r="H33" i="29"/>
  <c r="K33" i="29" s="1"/>
  <c r="H37" i="29"/>
  <c r="K37" i="29" s="1"/>
  <c r="H30" i="28"/>
  <c r="K30" i="28" s="1"/>
  <c r="I23" i="29"/>
  <c r="L23" i="29" s="1"/>
  <c r="I39" i="29"/>
  <c r="L39" i="29" s="1"/>
  <c r="I30" i="28"/>
  <c r="L30" i="28" s="1"/>
  <c r="H40" i="29"/>
  <c r="K40" i="29" s="1"/>
  <c r="H29" i="28"/>
  <c r="K29" i="28" s="1"/>
  <c r="H31" i="28"/>
  <c r="K31" i="28" s="1"/>
  <c r="H26" i="29"/>
  <c r="K26" i="29" s="1"/>
  <c r="I27" i="29"/>
  <c r="L27" i="29" s="1"/>
  <c r="H31" i="29"/>
  <c r="K31" i="29" s="1"/>
  <c r="I32" i="29"/>
  <c r="L32" i="29" s="1"/>
  <c r="H31" i="2"/>
  <c r="H27" i="29"/>
  <c r="K27" i="29" s="1"/>
  <c r="I29" i="28"/>
  <c r="L29" i="28" s="1"/>
  <c r="I31" i="28"/>
  <c r="L31" i="28" s="1"/>
  <c r="I26" i="29"/>
  <c r="L26" i="29" s="1"/>
  <c r="I28" i="29"/>
  <c r="L28" i="29" s="1"/>
  <c r="H38" i="29"/>
  <c r="K38" i="29" s="1"/>
  <c r="I36" i="29"/>
  <c r="L36" i="29" s="1"/>
  <c r="H28" i="29"/>
  <c r="K28" i="29" s="1"/>
  <c r="H36" i="29"/>
  <c r="K36" i="29" s="1"/>
  <c r="I37" i="29"/>
  <c r="L37" i="29" s="1"/>
  <c r="I31" i="29"/>
  <c r="L31" i="29" s="1"/>
  <c r="H32" i="29"/>
  <c r="K32" i="29" s="1"/>
  <c r="I33" i="29"/>
  <c r="L33" i="29" s="1"/>
  <c r="I40" i="29"/>
  <c r="L40" i="29" s="1"/>
  <c r="I58" i="29"/>
  <c r="L59" i="29"/>
  <c r="I59" i="29" s="1"/>
  <c r="H16" i="29"/>
  <c r="K17" i="29"/>
  <c r="H17" i="29" s="1"/>
  <c r="I16" i="29"/>
  <c r="L17" i="29"/>
  <c r="I17" i="29" s="1"/>
  <c r="L51" i="29"/>
  <c r="I51" i="29" s="1"/>
  <c r="I50" i="29"/>
  <c r="L67" i="29"/>
  <c r="I67" i="29" s="1"/>
  <c r="I66" i="29"/>
  <c r="H50" i="29"/>
  <c r="K51" i="29"/>
  <c r="H51" i="29" s="1"/>
  <c r="K59" i="29"/>
  <c r="H59" i="29" s="1"/>
  <c r="H58" i="29"/>
  <c r="K67" i="29"/>
  <c r="H67" i="29" s="1"/>
  <c r="H24" i="28"/>
  <c r="K24" i="28" s="1"/>
  <c r="H28" i="28"/>
  <c r="K28" i="28" s="1"/>
  <c r="I23" i="28"/>
  <c r="L23" i="28" s="1"/>
  <c r="I39" i="28"/>
  <c r="L39" i="28" s="1"/>
  <c r="I43" i="28"/>
  <c r="L43" i="28" s="1"/>
  <c r="H40" i="28"/>
  <c r="K40" i="28" s="1"/>
  <c r="I40" i="28"/>
  <c r="L40" i="28" s="1"/>
  <c r="H23" i="28"/>
  <c r="K23" i="28" s="1"/>
  <c r="I28" i="28"/>
  <c r="L28" i="28" s="1"/>
  <c r="H26" i="28"/>
  <c r="K26" i="28" s="1"/>
  <c r="I27" i="28"/>
  <c r="L27" i="28" s="1"/>
  <c r="I34" i="28"/>
  <c r="L34" i="28" s="1"/>
  <c r="I36" i="28"/>
  <c r="L36" i="28" s="1"/>
  <c r="H27" i="28"/>
  <c r="K27" i="28" s="1"/>
  <c r="H36" i="28"/>
  <c r="K36" i="28" s="1"/>
  <c r="H43" i="28"/>
  <c r="K43" i="28" s="1"/>
  <c r="I24" i="28"/>
  <c r="L24" i="28" s="1"/>
  <c r="I26" i="28"/>
  <c r="L26" i="28" s="1"/>
  <c r="H39" i="28"/>
  <c r="K39" i="28" s="1"/>
  <c r="K63" i="28"/>
  <c r="H63" i="28" s="1"/>
  <c r="H62" i="28"/>
  <c r="I62" i="28"/>
  <c r="L63" i="28"/>
  <c r="I63" i="28" s="1"/>
  <c r="H54" i="28"/>
  <c r="K55" i="28"/>
  <c r="H55" i="28" s="1"/>
  <c r="H70" i="28"/>
  <c r="K71" i="28"/>
  <c r="H71" i="28" s="1"/>
  <c r="I16" i="28"/>
  <c r="L17" i="28"/>
  <c r="I17" i="28" s="1"/>
  <c r="H16" i="28"/>
  <c r="K17" i="28"/>
  <c r="H17" i="28" s="1"/>
  <c r="L55" i="28"/>
  <c r="I55" i="28" s="1"/>
  <c r="I54" i="28"/>
  <c r="L71" i="28"/>
  <c r="I71" i="28" s="1"/>
  <c r="I70" i="28"/>
  <c r="D28" i="15"/>
  <c r="C28" i="15"/>
  <c r="G28" i="15" s="1"/>
  <c r="D27" i="15"/>
  <c r="C27" i="15"/>
  <c r="H25" i="29" l="1"/>
  <c r="K25" i="29" s="1"/>
  <c r="H44" i="28"/>
  <c r="K44" i="28" s="1"/>
  <c r="H42" i="28"/>
  <c r="K42" i="28" s="1"/>
  <c r="I41" i="29"/>
  <c r="L41" i="29" s="1"/>
  <c r="I34" i="29"/>
  <c r="L34" i="29" s="1"/>
  <c r="I41" i="28"/>
  <c r="L41" i="28" s="1"/>
  <c r="I25" i="28"/>
  <c r="L25" i="28" s="1"/>
  <c r="I38" i="20"/>
  <c r="L38" i="20" s="1"/>
  <c r="H38" i="20"/>
  <c r="K38" i="20" s="1"/>
  <c r="H35" i="17"/>
  <c r="K35" i="17" s="1"/>
  <c r="I35" i="17"/>
  <c r="L35" i="17" s="1"/>
  <c r="H32" i="19"/>
  <c r="K32" i="19" s="1"/>
  <c r="I32" i="19"/>
  <c r="L32" i="19" s="1"/>
  <c r="I40" i="17"/>
  <c r="L40" i="17" s="1"/>
  <c r="H40" i="17"/>
  <c r="K40" i="17" s="1"/>
  <c r="H35" i="28"/>
  <c r="K35" i="28" s="1"/>
  <c r="H37" i="28"/>
  <c r="K37" i="28" s="1"/>
  <c r="H33" i="19"/>
  <c r="K33" i="19" s="1"/>
  <c r="I33" i="19"/>
  <c r="L33" i="19" s="1"/>
  <c r="I39" i="17"/>
  <c r="L39" i="17" s="1"/>
  <c r="H39" i="17"/>
  <c r="K39" i="17" s="1"/>
  <c r="I32" i="17"/>
  <c r="L32" i="17" s="1"/>
  <c r="H32" i="17"/>
  <c r="K32" i="17" s="1"/>
  <c r="H37" i="20"/>
  <c r="K37" i="20" s="1"/>
  <c r="I37" i="20"/>
  <c r="L37" i="20" s="1"/>
  <c r="I34" i="19"/>
  <c r="L34" i="19" s="1"/>
  <c r="H34" i="19"/>
  <c r="K34" i="19" s="1"/>
  <c r="I33" i="20"/>
  <c r="L33" i="20" s="1"/>
  <c r="H33" i="20"/>
  <c r="K33" i="20" s="1"/>
  <c r="I26" i="17"/>
  <c r="L26" i="17" s="1"/>
  <c r="H26" i="17"/>
  <c r="K26" i="17" s="1"/>
  <c r="I40" i="20"/>
  <c r="L40" i="20" s="1"/>
  <c r="H40" i="20"/>
  <c r="K40" i="20" s="1"/>
  <c r="I31" i="20"/>
  <c r="L31" i="20" s="1"/>
  <c r="H31" i="20"/>
  <c r="K31" i="20" s="1"/>
  <c r="I33" i="17"/>
  <c r="L33" i="17" s="1"/>
  <c r="H33" i="17"/>
  <c r="K33" i="17" s="1"/>
  <c r="H24" i="20"/>
  <c r="K24" i="20" s="1"/>
  <c r="I24" i="20"/>
  <c r="L24" i="20" s="1"/>
  <c r="H28" i="15"/>
  <c r="H28" i="2"/>
  <c r="K28" i="2" s="1"/>
  <c r="H27" i="15"/>
  <c r="G27" i="15"/>
  <c r="I28" i="2"/>
  <c r="L28" i="2" s="1"/>
  <c r="G39" i="23"/>
  <c r="I39" i="23" s="1"/>
  <c r="G21" i="23"/>
  <c r="G37" i="23"/>
  <c r="I37" i="23" s="1"/>
  <c r="G35" i="23"/>
  <c r="I35" i="23" s="1"/>
  <c r="G34" i="23"/>
  <c r="I34" i="23" s="1"/>
  <c r="G31" i="23"/>
  <c r="I31" i="23" s="1"/>
  <c r="G26" i="23"/>
  <c r="I26" i="23" s="1"/>
  <c r="G25" i="23"/>
  <c r="I25" i="23" s="1"/>
  <c r="G20" i="23"/>
  <c r="I20" i="23" s="1"/>
  <c r="G17" i="23"/>
  <c r="I17" i="23" s="1"/>
  <c r="H30" i="15"/>
  <c r="G30" i="15"/>
  <c r="H44" i="15"/>
  <c r="G44" i="15"/>
  <c r="D9" i="15"/>
  <c r="C9" i="15"/>
  <c r="H47" i="15"/>
  <c r="G47" i="15"/>
  <c r="F42" i="15"/>
  <c r="G42" i="15" s="1"/>
  <c r="G43" i="15"/>
  <c r="H43" i="15"/>
  <c r="F45" i="15"/>
  <c r="G45" i="15" s="1"/>
  <c r="G46" i="15"/>
  <c r="H46" i="15"/>
  <c r="F41" i="15"/>
  <c r="H29" i="15"/>
  <c r="G29" i="15"/>
  <c r="H36" i="15"/>
  <c r="G36" i="15"/>
  <c r="G83" i="23"/>
  <c r="I83" i="23" s="1"/>
  <c r="G32" i="23"/>
  <c r="I32" i="23" s="1"/>
  <c r="G30" i="23"/>
  <c r="I30" i="23" s="1"/>
  <c r="G15" i="23"/>
  <c r="I15" i="23" s="1"/>
  <c r="H35" i="15"/>
  <c r="G35" i="15"/>
  <c r="I27" i="23"/>
  <c r="H79" i="21"/>
  <c r="K79" i="21" s="1"/>
  <c r="H78" i="21"/>
  <c r="K78" i="21" s="1"/>
  <c r="H77" i="21"/>
  <c r="K77" i="21" s="1"/>
  <c r="H75" i="21"/>
  <c r="K75" i="21" s="1"/>
  <c r="H74" i="21"/>
  <c r="K74" i="21" s="1"/>
  <c r="H72" i="21"/>
  <c r="K72" i="21" s="1"/>
  <c r="H71" i="21"/>
  <c r="K71" i="21" s="1"/>
  <c r="L64" i="21"/>
  <c r="K64" i="21"/>
  <c r="L58" i="21"/>
  <c r="K58" i="21"/>
  <c r="H37" i="21"/>
  <c r="K37" i="21" s="1"/>
  <c r="L30" i="21"/>
  <c r="K30" i="21"/>
  <c r="H28" i="21"/>
  <c r="K28" i="21" s="1"/>
  <c r="H27" i="21"/>
  <c r="K27" i="21" s="1"/>
  <c r="L17" i="21"/>
  <c r="K17" i="21"/>
  <c r="H26" i="15"/>
  <c r="G26" i="15"/>
  <c r="L64" i="20"/>
  <c r="K64" i="20"/>
  <c r="L57" i="20"/>
  <c r="K57" i="20"/>
  <c r="L16" i="20"/>
  <c r="K16" i="20"/>
  <c r="L48" i="19"/>
  <c r="K48" i="19"/>
  <c r="L16" i="19"/>
  <c r="K16" i="19"/>
  <c r="M41" i="16"/>
  <c r="L41" i="16"/>
  <c r="K41" i="16"/>
  <c r="M30" i="16"/>
  <c r="L30" i="16"/>
  <c r="K30" i="16"/>
  <c r="M22" i="16"/>
  <c r="L22" i="16"/>
  <c r="K22" i="16"/>
  <c r="M14" i="16"/>
  <c r="L14" i="16"/>
  <c r="K14" i="16"/>
  <c r="H25" i="15"/>
  <c r="G25" i="15"/>
  <c r="M44" i="6"/>
  <c r="L44" i="6"/>
  <c r="K44" i="6"/>
  <c r="M38" i="6"/>
  <c r="L38" i="6"/>
  <c r="K38" i="6"/>
  <c r="M30" i="6"/>
  <c r="L30" i="6"/>
  <c r="K30" i="6"/>
  <c r="M22" i="6"/>
  <c r="L22" i="6"/>
  <c r="K22" i="6"/>
  <c r="M14" i="6"/>
  <c r="L14" i="6"/>
  <c r="K14" i="6"/>
  <c r="H24" i="15"/>
  <c r="G24" i="15"/>
  <c r="L65" i="2"/>
  <c r="K65" i="2"/>
  <c r="D11" i="15"/>
  <c r="C11" i="15"/>
  <c r="F12" i="15"/>
  <c r="L57" i="2"/>
  <c r="K57" i="2"/>
  <c r="L29" i="2"/>
  <c r="K29" i="2"/>
  <c r="H36" i="2"/>
  <c r="K36" i="2" s="1"/>
  <c r="H27" i="2"/>
  <c r="K27" i="2" s="1"/>
  <c r="J32" i="11"/>
  <c r="I32" i="11"/>
  <c r="J29" i="11"/>
  <c r="J28" i="11"/>
  <c r="I28" i="11"/>
  <c r="J25" i="11"/>
  <c r="I25" i="11"/>
  <c r="I30" i="11"/>
  <c r="I5" i="11"/>
  <c r="K42" i="17" l="1"/>
  <c r="H42" i="17" s="1"/>
  <c r="L42" i="17"/>
  <c r="D12" i="32"/>
  <c r="D81" i="17" s="1"/>
  <c r="I81" i="17" s="1"/>
  <c r="L81" i="17" s="1"/>
  <c r="L85" i="17" s="1"/>
  <c r="D76" i="20"/>
  <c r="I76" i="20" s="1"/>
  <c r="L76" i="20" s="1"/>
  <c r="L80" i="20" s="1"/>
  <c r="D60" i="19"/>
  <c r="I60" i="19" s="1"/>
  <c r="L60" i="19" s="1"/>
  <c r="L64" i="19" s="1"/>
  <c r="D29" i="20"/>
  <c r="I29" i="20" s="1"/>
  <c r="L29" i="20" s="1"/>
  <c r="D33" i="28"/>
  <c r="I33" i="28" s="1"/>
  <c r="L33" i="28" s="1"/>
  <c r="D30" i="29"/>
  <c r="I30" i="29" s="1"/>
  <c r="L30" i="29" s="1"/>
  <c r="D76" i="21"/>
  <c r="I76" i="21" s="1"/>
  <c r="L76" i="21" s="1"/>
  <c r="D31" i="21"/>
  <c r="C16" i="11"/>
  <c r="I16" i="11" s="1"/>
  <c r="C24" i="29"/>
  <c r="H24" i="29" s="1"/>
  <c r="K24" i="29" s="1"/>
  <c r="D16" i="11"/>
  <c r="J16" i="11" s="1"/>
  <c r="D24" i="29"/>
  <c r="I24" i="29" s="1"/>
  <c r="L24" i="29" s="1"/>
  <c r="F35" i="29"/>
  <c r="F34" i="20"/>
  <c r="G67" i="23"/>
  <c r="F36" i="21"/>
  <c r="C12" i="32"/>
  <c r="H12" i="32" s="1"/>
  <c r="C30" i="29"/>
  <c r="H30" i="29" s="1"/>
  <c r="K30" i="29" s="1"/>
  <c r="C76" i="20"/>
  <c r="H76" i="20" s="1"/>
  <c r="K76" i="20" s="1"/>
  <c r="K80" i="20" s="1"/>
  <c r="C60" i="19"/>
  <c r="H60" i="19" s="1"/>
  <c r="K60" i="19" s="1"/>
  <c r="K64" i="19" s="1"/>
  <c r="C29" i="20"/>
  <c r="H29" i="20" s="1"/>
  <c r="K29" i="20" s="1"/>
  <c r="C33" i="28"/>
  <c r="H33" i="28" s="1"/>
  <c r="K33" i="28" s="1"/>
  <c r="C76" i="21"/>
  <c r="H76" i="21" s="1"/>
  <c r="K76" i="21" s="1"/>
  <c r="C31" i="21"/>
  <c r="G19" i="23"/>
  <c r="I19" i="23" s="1"/>
  <c r="G16" i="23"/>
  <c r="I16" i="23" s="1"/>
  <c r="G38" i="23"/>
  <c r="I38" i="23" s="1"/>
  <c r="G24" i="23"/>
  <c r="I24" i="23" s="1"/>
  <c r="G40" i="23"/>
  <c r="I40" i="23" s="1"/>
  <c r="G18" i="23"/>
  <c r="I18" i="23" s="1"/>
  <c r="H41" i="21"/>
  <c r="K41" i="21" s="1"/>
  <c r="H38" i="21"/>
  <c r="K38" i="21" s="1"/>
  <c r="H70" i="21"/>
  <c r="K70" i="21" s="1"/>
  <c r="I78" i="21"/>
  <c r="L78" i="21" s="1"/>
  <c r="G28" i="23"/>
  <c r="G36" i="23"/>
  <c r="I36" i="23" s="1"/>
  <c r="G22" i="23"/>
  <c r="I22" i="23" s="1"/>
  <c r="G29" i="23"/>
  <c r="I29" i="23" s="1"/>
  <c r="G33" i="23"/>
  <c r="I33" i="23" s="1"/>
  <c r="G23" i="23"/>
  <c r="I23" i="23" s="1"/>
  <c r="H34" i="21"/>
  <c r="K34" i="21" s="1"/>
  <c r="H26" i="2"/>
  <c r="K26" i="2" s="1"/>
  <c r="H33" i="2"/>
  <c r="K33" i="2" s="1"/>
  <c r="H23" i="2"/>
  <c r="H37" i="2"/>
  <c r="K37" i="2" s="1"/>
  <c r="I33" i="11"/>
  <c r="H39" i="21"/>
  <c r="K39" i="21" s="1"/>
  <c r="J30" i="11"/>
  <c r="H39" i="2"/>
  <c r="K39" i="2" s="1"/>
  <c r="I41" i="2"/>
  <c r="L41" i="2" s="1"/>
  <c r="H40" i="2"/>
  <c r="K40" i="2" s="1"/>
  <c r="H26" i="21"/>
  <c r="K26" i="21" s="1"/>
  <c r="I22" i="11"/>
  <c r="J24" i="11"/>
  <c r="J33" i="11"/>
  <c r="K31" i="2"/>
  <c r="I24" i="21"/>
  <c r="L24" i="21" s="1"/>
  <c r="H33" i="21"/>
  <c r="K33" i="21" s="1"/>
  <c r="H35" i="21"/>
  <c r="K35" i="21" s="1"/>
  <c r="I24" i="11"/>
  <c r="J22" i="11"/>
  <c r="I26" i="11"/>
  <c r="I31" i="11"/>
  <c r="I25" i="2"/>
  <c r="L25" i="2" s="1"/>
  <c r="H38" i="2"/>
  <c r="K38" i="2" s="1"/>
  <c r="I29" i="21"/>
  <c r="L29" i="21" s="1"/>
  <c r="J26" i="11"/>
  <c r="J31" i="11"/>
  <c r="H32" i="2"/>
  <c r="K32" i="2" s="1"/>
  <c r="I34" i="2"/>
  <c r="L34" i="2" s="1"/>
  <c r="H32" i="21"/>
  <c r="K32" i="21" s="1"/>
  <c r="H40" i="21"/>
  <c r="K40" i="21" s="1"/>
  <c r="H42" i="21"/>
  <c r="K42" i="21" s="1"/>
  <c r="I27" i="2"/>
  <c r="L27" i="2" s="1"/>
  <c r="I40" i="2"/>
  <c r="L40" i="2" s="1"/>
  <c r="I23" i="2"/>
  <c r="I36" i="2"/>
  <c r="L36" i="2" s="1"/>
  <c r="I37" i="2"/>
  <c r="L37" i="2" s="1"/>
  <c r="H29" i="21"/>
  <c r="K29" i="21" s="1"/>
  <c r="I71" i="21"/>
  <c r="L71" i="21" s="1"/>
  <c r="I79" i="21"/>
  <c r="L79" i="21" s="1"/>
  <c r="I72" i="21"/>
  <c r="L72" i="21" s="1"/>
  <c r="I75" i="21"/>
  <c r="L75" i="21" s="1"/>
  <c r="I32" i="2"/>
  <c r="L32" i="2" s="1"/>
  <c r="I26" i="2"/>
  <c r="L26" i="2" s="1"/>
  <c r="I33" i="2"/>
  <c r="L33" i="2" s="1"/>
  <c r="M31" i="6"/>
  <c r="M32" i="6" s="1"/>
  <c r="K15" i="6"/>
  <c r="K23" i="6"/>
  <c r="K31" i="6"/>
  <c r="H31" i="6" s="1"/>
  <c r="L23" i="6"/>
  <c r="I23" i="6" s="1"/>
  <c r="C12" i="15"/>
  <c r="D12" i="15"/>
  <c r="G41" i="15"/>
  <c r="H42" i="15"/>
  <c r="H41" i="15"/>
  <c r="H45" i="15"/>
  <c r="L31" i="6"/>
  <c r="G84" i="23"/>
  <c r="I84" i="23" s="1"/>
  <c r="G85" i="23"/>
  <c r="I85" i="23" s="1"/>
  <c r="G87" i="23"/>
  <c r="I87" i="23" s="1"/>
  <c r="G88" i="23"/>
  <c r="I88" i="23" s="1"/>
  <c r="G89" i="23"/>
  <c r="I89" i="23" s="1"/>
  <c r="G90" i="23"/>
  <c r="I90" i="23" s="1"/>
  <c r="G91" i="23"/>
  <c r="I91" i="23" s="1"/>
  <c r="G92" i="23"/>
  <c r="I92" i="23" s="1"/>
  <c r="I21" i="23"/>
  <c r="I38" i="21"/>
  <c r="L38" i="21" s="1"/>
  <c r="I74" i="21"/>
  <c r="L74" i="21" s="1"/>
  <c r="I28" i="21"/>
  <c r="L28" i="21" s="1"/>
  <c r="I42" i="21"/>
  <c r="L42" i="21" s="1"/>
  <c r="I34" i="21"/>
  <c r="L34" i="21" s="1"/>
  <c r="I70" i="21"/>
  <c r="L70" i="21" s="1"/>
  <c r="I40" i="21"/>
  <c r="L40" i="21" s="1"/>
  <c r="I77" i="21"/>
  <c r="L77" i="21" s="1"/>
  <c r="I27" i="21"/>
  <c r="L27" i="21" s="1"/>
  <c r="I37" i="21"/>
  <c r="L37" i="21" s="1"/>
  <c r="I41" i="21"/>
  <c r="L41" i="21" s="1"/>
  <c r="K23" i="16"/>
  <c r="K24" i="16" s="1"/>
  <c r="H24" i="16" s="1"/>
  <c r="K15" i="16"/>
  <c r="M23" i="6"/>
  <c r="M24" i="6" s="1"/>
  <c r="M23" i="16"/>
  <c r="L23" i="16"/>
  <c r="K43" i="17" l="1"/>
  <c r="H43" i="17" s="1"/>
  <c r="H45" i="17" s="1"/>
  <c r="I12" i="32"/>
  <c r="I42" i="17"/>
  <c r="L43" i="17"/>
  <c r="I43" i="17" s="1"/>
  <c r="I45" i="17" s="1"/>
  <c r="I67" i="23"/>
  <c r="I74" i="23" s="1"/>
  <c r="I28" i="23"/>
  <c r="I41" i="23" s="1"/>
  <c r="G41" i="23" s="1"/>
  <c r="C34" i="20"/>
  <c r="H34" i="20" s="1"/>
  <c r="K34" i="20" s="1"/>
  <c r="K41" i="20" s="1"/>
  <c r="C36" i="21"/>
  <c r="C35" i="29"/>
  <c r="H35" i="29" s="1"/>
  <c r="K35" i="29" s="1"/>
  <c r="K42" i="29" s="1"/>
  <c r="C31" i="19"/>
  <c r="H31" i="19" s="1"/>
  <c r="K31" i="19" s="1"/>
  <c r="K35" i="19" s="1"/>
  <c r="C30" i="2"/>
  <c r="H30" i="2" s="1"/>
  <c r="K30" i="2" s="1"/>
  <c r="C81" i="17"/>
  <c r="H81" i="17" s="1"/>
  <c r="K81" i="17" s="1"/>
  <c r="K85" i="17" s="1"/>
  <c r="K86" i="17" s="1"/>
  <c r="H86" i="17" s="1"/>
  <c r="C9" i="17" s="1"/>
  <c r="H8" i="34" s="1"/>
  <c r="H64" i="19"/>
  <c r="K65" i="19"/>
  <c r="H65" i="19" s="1"/>
  <c r="C9" i="19" s="1"/>
  <c r="H10" i="34" s="1"/>
  <c r="I64" i="19"/>
  <c r="L65" i="19"/>
  <c r="I65" i="19" s="1"/>
  <c r="D34" i="20"/>
  <c r="I34" i="20" s="1"/>
  <c r="L34" i="20" s="1"/>
  <c r="L41" i="20" s="1"/>
  <c r="D36" i="21"/>
  <c r="D35" i="29"/>
  <c r="I35" i="29" s="1"/>
  <c r="L35" i="29" s="1"/>
  <c r="L42" i="29" s="1"/>
  <c r="K80" i="21"/>
  <c r="K81" i="21" s="1"/>
  <c r="H81" i="21" s="1"/>
  <c r="C9" i="21" s="1"/>
  <c r="H11" i="34" s="1"/>
  <c r="H80" i="20"/>
  <c r="K81" i="20"/>
  <c r="H81" i="20" s="1"/>
  <c r="C9" i="20" s="1"/>
  <c r="H9" i="34" s="1"/>
  <c r="F35" i="2"/>
  <c r="F38" i="28"/>
  <c r="L81" i="20"/>
  <c r="I81" i="20" s="1"/>
  <c r="I80" i="20"/>
  <c r="D31" i="19"/>
  <c r="I31" i="19" s="1"/>
  <c r="L31" i="19" s="1"/>
  <c r="L35" i="19" s="1"/>
  <c r="D30" i="2"/>
  <c r="I30" i="2" s="1"/>
  <c r="L30" i="2" s="1"/>
  <c r="I39" i="21"/>
  <c r="L39" i="21" s="1"/>
  <c r="I26" i="21"/>
  <c r="L26" i="21" s="1"/>
  <c r="L86" i="17"/>
  <c r="I86" i="17" s="1"/>
  <c r="D9" i="17" s="1"/>
  <c r="I8" i="34" s="1"/>
  <c r="I85" i="17"/>
  <c r="C38" i="28"/>
  <c r="I93" i="23"/>
  <c r="I35" i="21"/>
  <c r="L35" i="21" s="1"/>
  <c r="I31" i="2"/>
  <c r="L31" i="2" s="1"/>
  <c r="I38" i="2"/>
  <c r="L38" i="2" s="1"/>
  <c r="I39" i="2"/>
  <c r="L39" i="2" s="1"/>
  <c r="I33" i="21"/>
  <c r="L33" i="21" s="1"/>
  <c r="H25" i="2"/>
  <c r="K25" i="2" s="1"/>
  <c r="H24" i="21"/>
  <c r="K24" i="21" s="1"/>
  <c r="H41" i="2"/>
  <c r="K41" i="2" s="1"/>
  <c r="H34" i="2"/>
  <c r="K34" i="2" s="1"/>
  <c r="I32" i="21"/>
  <c r="L32" i="21" s="1"/>
  <c r="L80" i="21"/>
  <c r="L81" i="21" s="1"/>
  <c r="I81" i="21" s="1"/>
  <c r="D9" i="21" s="1"/>
  <c r="I11" i="34" s="1"/>
  <c r="H24" i="2"/>
  <c r="K24" i="2" s="1"/>
  <c r="L15" i="6"/>
  <c r="L16" i="6" s="1"/>
  <c r="I16" i="6" s="1"/>
  <c r="J21" i="11"/>
  <c r="I31" i="21"/>
  <c r="L31" i="21" s="1"/>
  <c r="I25" i="21"/>
  <c r="L25" i="21" s="1"/>
  <c r="I24" i="2"/>
  <c r="L24" i="2" s="1"/>
  <c r="H31" i="21"/>
  <c r="K31" i="21" s="1"/>
  <c r="I21" i="11"/>
  <c r="H25" i="21"/>
  <c r="K25" i="21" s="1"/>
  <c r="M15" i="6"/>
  <c r="M16" i="6" s="1"/>
  <c r="H23" i="16"/>
  <c r="M15" i="16"/>
  <c r="L15" i="16"/>
  <c r="L16" i="16" s="1"/>
  <c r="I16" i="16" s="1"/>
  <c r="M24" i="16"/>
  <c r="H15" i="16"/>
  <c r="K16" i="16"/>
  <c r="H16" i="16" s="1"/>
  <c r="I23" i="16"/>
  <c r="L24" i="16"/>
  <c r="I24" i="16" s="1"/>
  <c r="K32" i="6"/>
  <c r="H32" i="6" s="1"/>
  <c r="L24" i="6"/>
  <c r="I24" i="6" s="1"/>
  <c r="I31" i="6"/>
  <c r="L32" i="6"/>
  <c r="I32" i="6" s="1"/>
  <c r="H23" i="6"/>
  <c r="K24" i="6"/>
  <c r="H24" i="6" s="1"/>
  <c r="K16" i="6"/>
  <c r="H16" i="6" s="1"/>
  <c r="H15" i="6"/>
  <c r="H38" i="28" l="1"/>
  <c r="K38" i="28" s="1"/>
  <c r="K45" i="28" s="1"/>
  <c r="H45" i="28" s="1"/>
  <c r="H85" i="17"/>
  <c r="I75" i="23"/>
  <c r="G75" i="23" s="1"/>
  <c r="G77" i="23" s="1"/>
  <c r="E5" i="23" s="1"/>
  <c r="G18" i="34" s="1"/>
  <c r="G19" i="34" s="1"/>
  <c r="G74" i="23"/>
  <c r="C35" i="2"/>
  <c r="H35" i="2" s="1"/>
  <c r="K35" i="2" s="1"/>
  <c r="I41" i="20"/>
  <c r="L42" i="20"/>
  <c r="I42" i="20" s="1"/>
  <c r="I44" i="20" s="1"/>
  <c r="D5" i="20" s="1"/>
  <c r="F9" i="34" s="1"/>
  <c r="I42" i="29"/>
  <c r="L43" i="29"/>
  <c r="I43" i="29" s="1"/>
  <c r="D5" i="29" s="1"/>
  <c r="L36" i="19"/>
  <c r="I36" i="19" s="1"/>
  <c r="I38" i="19" s="1"/>
  <c r="D5" i="19" s="1"/>
  <c r="F10" i="34" s="1"/>
  <c r="I35" i="19"/>
  <c r="D38" i="28"/>
  <c r="I38" i="28" s="1"/>
  <c r="L38" i="28" s="1"/>
  <c r="L45" i="28" s="1"/>
  <c r="D35" i="2"/>
  <c r="I35" i="2" s="1"/>
  <c r="L35" i="2" s="1"/>
  <c r="K42" i="20"/>
  <c r="H42" i="20" s="1"/>
  <c r="H44" i="20" s="1"/>
  <c r="C5" i="20" s="1"/>
  <c r="E9" i="34" s="1"/>
  <c r="N9" i="34" s="1"/>
  <c r="H41" i="20"/>
  <c r="H80" i="21"/>
  <c r="C5" i="17"/>
  <c r="E8" i="34" s="1"/>
  <c r="N8" i="34" s="1"/>
  <c r="K36" i="19"/>
  <c r="H36" i="19" s="1"/>
  <c r="H35" i="19"/>
  <c r="I80" i="21"/>
  <c r="H42" i="29"/>
  <c r="K43" i="29"/>
  <c r="H43" i="29" s="1"/>
  <c r="C5" i="29" s="1"/>
  <c r="I42" i="23"/>
  <c r="G42" i="23" s="1"/>
  <c r="G44" i="23" s="1"/>
  <c r="E4" i="23" s="1"/>
  <c r="D18" i="34" s="1"/>
  <c r="D9" i="19"/>
  <c r="I10" i="34" s="1"/>
  <c r="I15" i="6"/>
  <c r="M16" i="16"/>
  <c r="I36" i="21"/>
  <c r="L36" i="21" s="1"/>
  <c r="L43" i="21" s="1"/>
  <c r="L44" i="21" s="1"/>
  <c r="I44" i="21" s="1"/>
  <c r="I46" i="21" s="1"/>
  <c r="D5" i="21" s="1"/>
  <c r="F11" i="34" s="1"/>
  <c r="O11" i="34" s="1"/>
  <c r="J27" i="11"/>
  <c r="K58" i="2"/>
  <c r="L17" i="19"/>
  <c r="H36" i="21"/>
  <c r="K36" i="21" s="1"/>
  <c r="K43" i="21" s="1"/>
  <c r="K44" i="21" s="1"/>
  <c r="H44" i="21" s="1"/>
  <c r="H46" i="21" s="1"/>
  <c r="C5" i="21" s="1"/>
  <c r="E11" i="34" s="1"/>
  <c r="N11" i="34" s="1"/>
  <c r="I27" i="11"/>
  <c r="L58" i="2"/>
  <c r="I58" i="2" s="1"/>
  <c r="K17" i="19"/>
  <c r="I94" i="23"/>
  <c r="G94" i="23" s="1"/>
  <c r="G93" i="23"/>
  <c r="D9" i="20"/>
  <c r="I9" i="34" s="1"/>
  <c r="I15" i="16"/>
  <c r="K46" i="28" l="1"/>
  <c r="H46" i="28" s="1"/>
  <c r="C5" i="28" s="1"/>
  <c r="E5" i="34" s="1"/>
  <c r="N5" i="34" s="1"/>
  <c r="O10" i="34"/>
  <c r="D19" i="34"/>
  <c r="O9" i="34"/>
  <c r="D5" i="17"/>
  <c r="F8" i="34" s="1"/>
  <c r="O8" i="34" s="1"/>
  <c r="L46" i="28"/>
  <c r="I46" i="28" s="1"/>
  <c r="D5" i="28" s="1"/>
  <c r="F5" i="34" s="1"/>
  <c r="O5" i="34" s="1"/>
  <c r="I45" i="28"/>
  <c r="E6" i="23"/>
  <c r="M18" i="34" s="1"/>
  <c r="M19" i="34" s="1"/>
  <c r="I17" i="19"/>
  <c r="L18" i="19"/>
  <c r="I18" i="19" s="1"/>
  <c r="I20" i="19" s="1"/>
  <c r="H58" i="2"/>
  <c r="K59" i="2"/>
  <c r="H59" i="2" s="1"/>
  <c r="H38" i="19"/>
  <c r="C5" i="19" s="1"/>
  <c r="E10" i="34" s="1"/>
  <c r="N10" i="34" s="1"/>
  <c r="H43" i="21"/>
  <c r="L59" i="2"/>
  <c r="I59" i="2" s="1"/>
  <c r="I43" i="21"/>
  <c r="H17" i="19"/>
  <c r="K18" i="19"/>
  <c r="H18" i="19" s="1"/>
  <c r="H20" i="19" s="1"/>
  <c r="I52" i="21" l="1"/>
  <c r="H52" i="21"/>
  <c r="L49" i="2" l="1"/>
  <c r="K49" i="2"/>
  <c r="L15" i="2"/>
  <c r="K15" i="2"/>
  <c r="L23" i="2"/>
  <c r="K23" i="2"/>
  <c r="K16" i="2" l="1"/>
  <c r="H16" i="2" s="1"/>
  <c r="K50" i="2"/>
  <c r="K51" i="2" s="1"/>
  <c r="H51" i="2" s="1"/>
  <c r="K42" i="2"/>
  <c r="L50" i="2"/>
  <c r="I50" i="2" s="1"/>
  <c r="L16" i="2"/>
  <c r="I16" i="2" s="1"/>
  <c r="H50" i="2" l="1"/>
  <c r="K17" i="2"/>
  <c r="H17" i="2" s="1"/>
  <c r="L51" i="2"/>
  <c r="I51" i="2" s="1"/>
  <c r="K43" i="2"/>
  <c r="H43" i="2" s="1"/>
  <c r="C5" i="2" s="1"/>
  <c r="E4" i="34" s="1"/>
  <c r="N4" i="34" s="1"/>
  <c r="H42" i="2"/>
  <c r="L42" i="2"/>
  <c r="L17" i="2"/>
  <c r="I42" i="2" l="1"/>
  <c r="L43" i="2"/>
  <c r="I43" i="2" s="1"/>
  <c r="D5" i="2" s="1"/>
  <c r="F4" i="34" s="1"/>
  <c r="O4" i="34" s="1"/>
  <c r="I17" i="2"/>
  <c r="K66" i="2" l="1"/>
  <c r="L66" i="2"/>
  <c r="I66" i="2" s="1"/>
  <c r="L67" i="2" l="1"/>
  <c r="I67" i="2" s="1"/>
  <c r="K67" i="2"/>
  <c r="H67" i="2" s="1"/>
  <c r="H66" i="2"/>
</calcChain>
</file>

<file path=xl/comments1.xml><?xml version="1.0" encoding="utf-8"?>
<comments xmlns="http://schemas.openxmlformats.org/spreadsheetml/2006/main">
  <authors>
    <author>Richard Kybett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Richard Kybett:</t>
        </r>
        <r>
          <rPr>
            <sz val="9"/>
            <color indexed="81"/>
            <rFont val="Tahoma"/>
            <family val="2"/>
          </rPr>
          <t xml:space="preserve">
This is most liely a typo, the std uncertainty is correct just the uncertainty value has FR1 value (0.928)
 in it.
</t>
        </r>
      </text>
    </comment>
  </commentList>
</comments>
</file>

<file path=xl/sharedStrings.xml><?xml version="1.0" encoding="utf-8"?>
<sst xmlns="http://schemas.openxmlformats.org/spreadsheetml/2006/main" count="1687" uniqueCount="328">
  <si>
    <t>UID</t>
  </si>
  <si>
    <t>Uncertainty source</t>
  </si>
  <si>
    <t>Distribution of the probability</t>
  </si>
  <si>
    <t>Divisor based on distribution shape</t>
  </si>
  <si>
    <r>
      <t>c</t>
    </r>
    <r>
      <rPr>
        <b/>
        <i/>
        <vertAlign val="subscript"/>
        <sz val="8"/>
        <color theme="1"/>
        <rFont val="Arial"/>
        <family val="2"/>
      </rPr>
      <t>i</t>
    </r>
  </si>
  <si>
    <t>Rectangular</t>
  </si>
  <si>
    <t>Quality of quiet zone</t>
  </si>
  <si>
    <t>Phase curvature</t>
  </si>
  <si>
    <t>Impedance mismatch in the receiving chain</t>
  </si>
  <si>
    <t>U-shaped</t>
  </si>
  <si>
    <t>Random uncertainty</t>
  </si>
  <si>
    <t>Stage 1: Calibration measurement</t>
  </si>
  <si>
    <t>Impedance mismatch between the receiving antenna and the network analyzer</t>
  </si>
  <si>
    <t>Positioning and pointing misalignment between the reference antenna and the receiving antenna</t>
  </si>
  <si>
    <t>Impedance mismatch between the reference antenna and the network analyzer.</t>
  </si>
  <si>
    <t>Mutual coupling between the reference antenna and the receiving antenna</t>
  </si>
  <si>
    <t>Influence of the reference antenna feed cable</t>
  </si>
  <si>
    <t>Reference antenna feed cable loss measurement uncertainty</t>
  </si>
  <si>
    <t>Influence of the receiving antenna feed cable</t>
  </si>
  <si>
    <t>Uncertainty of the absolute gain of the receiving antenna</t>
  </si>
  <si>
    <t>3&lt;f&lt;4.2 GHz</t>
  </si>
  <si>
    <t>f&lt;3 GHz</t>
  </si>
  <si>
    <t>CATR</t>
  </si>
  <si>
    <t>Exp. normal</t>
  </si>
  <si>
    <t>Normal</t>
  </si>
  <si>
    <t>Influence of the calibration antenna feed cable</t>
  </si>
  <si>
    <t>Rotary joints</t>
  </si>
  <si>
    <t>Switching uncertainty</t>
  </si>
  <si>
    <t>U-Shaped</t>
  </si>
  <si>
    <t>Near field</t>
  </si>
  <si>
    <t xml:space="preserve">Exp. normal </t>
  </si>
  <si>
    <t>rms calculations</t>
    <phoneticPr fontId="7" type="noConversion"/>
  </si>
  <si>
    <t>CATR</t>
    <phoneticPr fontId="7" type="noConversion"/>
  </si>
  <si>
    <t>Stage 1: Calibration measurement</t>
    <phoneticPr fontId="7" type="noConversion"/>
  </si>
  <si>
    <t xml:space="preserve">One Dimensional Compact Range Chamber </t>
    <phoneticPr fontId="7" type="noConversion"/>
  </si>
  <si>
    <t>Standard uncertainty σ (dB)</t>
  </si>
  <si>
    <t>Probability distribution</t>
  </si>
  <si>
    <t>RF signal generator</t>
  </si>
  <si>
    <t>1D CATR</t>
    <phoneticPr fontId="7" type="noConversion"/>
  </si>
  <si>
    <t>Plane wave synthesiser</t>
    <phoneticPr fontId="7" type="noConversion"/>
  </si>
  <si>
    <t>Plane wave sythesiser</t>
    <phoneticPr fontId="7" type="noConversion"/>
  </si>
  <si>
    <t>DL-RS MU derived from conducted spec</t>
    <phoneticPr fontId="7" type="noConversion"/>
  </si>
  <si>
    <t>Total power dynamic range conducted unbcertainty</t>
    <phoneticPr fontId="7" type="noConversion"/>
  </si>
  <si>
    <t>TRP Summation error</t>
    <phoneticPr fontId="7" type="noConversion"/>
  </si>
  <si>
    <t>Total MU</t>
    <phoneticPr fontId="7" type="noConversion"/>
  </si>
  <si>
    <t>Reverberation Chamber</t>
    <phoneticPr fontId="7" type="noConversion"/>
  </si>
  <si>
    <t>Reference antenna radiation efficiency</t>
  </si>
  <si>
    <t>Mean value estimation of transfer function</t>
  </si>
  <si>
    <t>Uniformity of transfer function</t>
  </si>
  <si>
    <t>Reverberation Chamber</t>
    <phoneticPr fontId="7" type="noConversion"/>
  </si>
  <si>
    <t>ACLR relative - MU of TE from conducted</t>
    <phoneticPr fontId="7" type="noConversion"/>
  </si>
  <si>
    <t>OOB emsions - Conducted Uncertainty (minus missmatch)</t>
    <phoneticPr fontId="7" type="noConversion"/>
  </si>
  <si>
    <t>30MHz&lt;f≤6 GHz</t>
  </si>
  <si>
    <t>6GHz&lt;f ≤19GHz</t>
  </si>
  <si>
    <t>Uncertainty related to the placement of the CLTA (Note)</t>
  </si>
  <si>
    <t>Impedance mismatch between feeder cable and CLTA</t>
  </si>
  <si>
    <t>Gain variations in LNA</t>
  </si>
  <si>
    <t>Uncertainty related to the selection of the CLTA (Note)</t>
    <phoneticPr fontId="7" type="noConversion"/>
  </si>
  <si>
    <t>Gain variations in measurement amplifier</t>
    <phoneticPr fontId="7" type="noConversion"/>
  </si>
  <si>
    <t>Uncertainty related to measuring close to noise floor  Tx OFF</t>
    <phoneticPr fontId="7" type="noConversion"/>
  </si>
  <si>
    <t>Uncertainty related to measuring close to noise floor - Emisions</t>
    <phoneticPr fontId="7" type="noConversion"/>
  </si>
  <si>
    <t>Co-location errors</t>
    <phoneticPr fontId="7" type="noConversion"/>
  </si>
  <si>
    <t>Rx emisions - Conducted Uncertainty (minus missmatch)</t>
    <phoneticPr fontId="7" type="noConversion"/>
  </si>
  <si>
    <t>TX IMD - conducted measurement uncertainty</t>
    <phoneticPr fontId="7" type="noConversion"/>
  </si>
  <si>
    <t>Agreed value</t>
    <phoneticPr fontId="7" type="noConversion"/>
  </si>
  <si>
    <t>Indoor anechoic</t>
  </si>
  <si>
    <t>radome loss variation</t>
  </si>
  <si>
    <t>wet radome loss variation</t>
  </si>
  <si>
    <t>Change in absorber behaviour</t>
  </si>
  <si>
    <t>RF power measurement equipment standard uncertainty σ (dB) of the absolute level for a time domain wideband measurement for FR2</t>
    <phoneticPr fontId="7" type="noConversion"/>
  </si>
  <si>
    <t>TRP Summation error</t>
    <phoneticPr fontId="7" type="noConversion"/>
  </si>
  <si>
    <t>Total MU</t>
    <phoneticPr fontId="7" type="noConversion"/>
  </si>
  <si>
    <t>reverb</t>
    <phoneticPr fontId="7" type="noConversion"/>
  </si>
  <si>
    <t>RF power measurement equipment (e.g. spectrum analyzer, power meter) - relative (ACLR)</t>
    <phoneticPr fontId="7" type="noConversion"/>
  </si>
  <si>
    <t>C1-2</t>
    <phoneticPr fontId="7" type="noConversion"/>
  </si>
  <si>
    <t>C1-3</t>
    <phoneticPr fontId="7" type="noConversion"/>
  </si>
  <si>
    <t>C1-4</t>
  </si>
  <si>
    <t>C1-9</t>
  </si>
  <si>
    <t>A2-2a</t>
    <phoneticPr fontId="7" type="noConversion"/>
  </si>
  <si>
    <t>A2-3</t>
    <phoneticPr fontId="7" type="noConversion"/>
  </si>
  <si>
    <t>A2-4a</t>
    <phoneticPr fontId="7" type="noConversion"/>
  </si>
  <si>
    <t>A2-12</t>
    <phoneticPr fontId="7" type="noConversion"/>
  </si>
  <si>
    <t>A2-6</t>
    <phoneticPr fontId="7" type="noConversion"/>
  </si>
  <si>
    <t>A2-7</t>
    <phoneticPr fontId="7" type="noConversion"/>
  </si>
  <si>
    <t>A2-8</t>
    <phoneticPr fontId="7" type="noConversion"/>
  </si>
  <si>
    <t>A2-1b</t>
    <phoneticPr fontId="7" type="noConversion"/>
  </si>
  <si>
    <t>A2-9</t>
    <phoneticPr fontId="7" type="noConversion"/>
  </si>
  <si>
    <t>A2-2b</t>
    <phoneticPr fontId="7" type="noConversion"/>
  </si>
  <si>
    <t>A2-4b</t>
    <phoneticPr fontId="7" type="noConversion"/>
  </si>
  <si>
    <t>A2-11</t>
    <phoneticPr fontId="7" type="noConversion"/>
  </si>
  <si>
    <t>Standing wave between calibration antenna and test range antenna</t>
    <phoneticPr fontId="7" type="noConversion"/>
  </si>
  <si>
    <t>A2-13</t>
    <phoneticPr fontId="7" type="noConversion"/>
  </si>
  <si>
    <t>A2-15</t>
    <phoneticPr fontId="7" type="noConversion"/>
  </si>
  <si>
    <t>A2-14</t>
    <phoneticPr fontId="7" type="noConversion"/>
  </si>
  <si>
    <t>A2-16</t>
    <phoneticPr fontId="7" type="noConversion"/>
  </si>
  <si>
    <t>A2-5a</t>
    <phoneticPr fontId="7" type="noConversion"/>
  </si>
  <si>
    <t>A2-5b</t>
    <phoneticPr fontId="7" type="noConversion"/>
  </si>
  <si>
    <t>A6-1</t>
    <phoneticPr fontId="7" type="noConversion"/>
  </si>
  <si>
    <t>A6-2</t>
    <phoneticPr fontId="7" type="noConversion"/>
  </si>
  <si>
    <t>A6-3</t>
    <phoneticPr fontId="7" type="noConversion"/>
  </si>
  <si>
    <t>A6-4</t>
    <phoneticPr fontId="7" type="noConversion"/>
  </si>
  <si>
    <t>A6-5</t>
    <phoneticPr fontId="7" type="noConversion"/>
  </si>
  <si>
    <t>A6-6</t>
    <phoneticPr fontId="7" type="noConversion"/>
  </si>
  <si>
    <t>A6-7</t>
    <phoneticPr fontId="7" type="noConversion"/>
  </si>
  <si>
    <t>A2-1a</t>
    <phoneticPr fontId="7" type="noConversion"/>
  </si>
  <si>
    <t>Indoor anechoic chamber</t>
    <phoneticPr fontId="7" type="noConversion"/>
  </si>
  <si>
    <t>x</t>
    <phoneticPr fontId="7" type="noConversion"/>
  </si>
  <si>
    <t>A1-1</t>
    <phoneticPr fontId="7" type="noConversion"/>
  </si>
  <si>
    <t>A1-2</t>
    <phoneticPr fontId="7" type="noConversion"/>
  </si>
  <si>
    <t>A1-3</t>
  </si>
  <si>
    <t>A1-6</t>
  </si>
  <si>
    <t>A1-4a</t>
    <phoneticPr fontId="7" type="noConversion"/>
  </si>
  <si>
    <t>A1-7</t>
    <phoneticPr fontId="7" type="noConversion"/>
  </si>
  <si>
    <t>A1-8</t>
    <phoneticPr fontId="7" type="noConversion"/>
  </si>
  <si>
    <t>C1-7</t>
    <phoneticPr fontId="7" type="noConversion"/>
  </si>
  <si>
    <t>divisor</t>
    <phoneticPr fontId="7" type="noConversion"/>
  </si>
  <si>
    <t>A1-16</t>
    <phoneticPr fontId="7" type="noConversion"/>
  </si>
  <si>
    <t>A1-9</t>
    <phoneticPr fontId="7" type="noConversion"/>
  </si>
  <si>
    <t>A1-10</t>
    <phoneticPr fontId="7" type="noConversion"/>
  </si>
  <si>
    <t>A1-3</t>
    <phoneticPr fontId="7" type="noConversion"/>
  </si>
  <si>
    <t>A1-11</t>
    <phoneticPr fontId="7" type="noConversion"/>
  </si>
  <si>
    <t>A1-4b</t>
    <phoneticPr fontId="7" type="noConversion"/>
  </si>
  <si>
    <t>Polarization mismatch between the reference antenna and the receiving antenna</t>
    <phoneticPr fontId="7" type="noConversion"/>
  </si>
  <si>
    <t>A1-6</t>
    <phoneticPr fontId="7" type="noConversion"/>
  </si>
  <si>
    <t>A1-12</t>
    <phoneticPr fontId="7" type="noConversion"/>
  </si>
  <si>
    <t>A1-13</t>
    <phoneticPr fontId="7" type="noConversion"/>
  </si>
  <si>
    <t>A1-14</t>
    <phoneticPr fontId="7" type="noConversion"/>
  </si>
  <si>
    <t>A1-15</t>
    <phoneticPr fontId="7" type="noConversion"/>
  </si>
  <si>
    <t>Indoor anechoic Chamber</t>
    <phoneticPr fontId="7" type="noConversion"/>
  </si>
  <si>
    <t>x</t>
    <phoneticPr fontId="7" type="noConversion"/>
  </si>
  <si>
    <t>x</t>
    <phoneticPr fontId="7" type="noConversion"/>
  </si>
  <si>
    <t>A2-20</t>
    <phoneticPr fontId="7" type="noConversion"/>
  </si>
  <si>
    <t>A2-19</t>
    <phoneticPr fontId="7" type="noConversion"/>
  </si>
  <si>
    <t>Miscellaneous uncertainty</t>
    <phoneticPr fontId="7" type="noConversion"/>
  </si>
  <si>
    <t>CATR</t>
    <phoneticPr fontId="7" type="noConversion"/>
  </si>
  <si>
    <t>x</t>
    <phoneticPr fontId="7" type="noConversion"/>
  </si>
  <si>
    <t>x</t>
    <phoneticPr fontId="7" type="noConversion"/>
  </si>
  <si>
    <t>Agreed value</t>
    <phoneticPr fontId="7" type="noConversion"/>
  </si>
  <si>
    <t>EVM (%)</t>
    <phoneticPr fontId="7" type="noConversion"/>
  </si>
  <si>
    <t>In-band TRP</t>
    <phoneticPr fontId="7" type="noConversion"/>
  </si>
  <si>
    <t>OBUE</t>
    <phoneticPr fontId="7" type="noConversion"/>
  </si>
  <si>
    <t>TX IMD</t>
    <phoneticPr fontId="7" type="noConversion"/>
  </si>
  <si>
    <t>Agreed value</t>
    <phoneticPr fontId="7" type="noConversion"/>
  </si>
  <si>
    <t>OOB EM</t>
    <phoneticPr fontId="7" type="noConversion"/>
  </si>
  <si>
    <t>RX EM</t>
    <phoneticPr fontId="7" type="noConversion"/>
  </si>
  <si>
    <t>Power dynamics</t>
    <phoneticPr fontId="7" type="noConversion"/>
  </si>
  <si>
    <t>A method exceeds agreed value</t>
    <phoneticPr fontId="7" type="noConversion"/>
  </si>
  <si>
    <t>Indoor Anechoic Chamber</t>
  </si>
  <si>
    <t>Compact Antenna Test Range</t>
  </si>
  <si>
    <t>One Dimensional Compact Range Chamber</t>
  </si>
  <si>
    <t>Near Field Test Range</t>
  </si>
  <si>
    <t>PWS</t>
  </si>
  <si>
    <t>Table 9.2.7-2: OTA test system specific measurement uncertainty values for the EIRP accuracy, FR2, Normal test conditions</t>
    <phoneticPr fontId="7" type="noConversion"/>
  </si>
  <si>
    <t>Table 9.3.4-2: Test system specific measurement uncertainty values for the EIRP accuracy in Extreme test conditions, FR2</t>
    <phoneticPr fontId="7" type="noConversion"/>
  </si>
  <si>
    <t>RK: corrected after Nokia comment</t>
    <phoneticPr fontId="7" type="noConversion"/>
  </si>
  <si>
    <t>[rk] corrected</t>
    <phoneticPr fontId="7" type="noConversion"/>
  </si>
  <si>
    <t>Table 11.2.3.4-1: CATR MU value derivation for OTA BS output power measurement, FR2</t>
    <phoneticPr fontId="7" type="noConversion"/>
  </si>
  <si>
    <t>Table 11.2.5.4-1: Reverberation chamber MU value derivation for OTA BS output power, FR2</t>
    <phoneticPr fontId="7" type="noConversion"/>
  </si>
  <si>
    <t>Table 11.3.3.4-1: CATR MU value derivation for the EIRP measurement of the absolute OTA ACLR, FR2</t>
    <phoneticPr fontId="7" type="noConversion"/>
  </si>
  <si>
    <t>Table 11.3.3.4-2: CATR MU value derivation for the EIRP measurement of the relative OTA ACLR, FR2</t>
    <phoneticPr fontId="7" type="noConversion"/>
  </si>
  <si>
    <t>Table 11.4.3.4-1: CATR MU value derivation for OTA OBUE measurement, FR2</t>
    <phoneticPr fontId="7" type="noConversion"/>
  </si>
  <si>
    <t>Table 11.4.5.4-1: Reverberation chamber MU value derivation for OTA OBUE measurement, FR2</t>
    <phoneticPr fontId="7" type="noConversion"/>
  </si>
  <si>
    <t>Table 11.4.7-2: Test system specific MU values for the OTA OBUE measurement, FR2</t>
    <phoneticPr fontId="7" type="noConversion"/>
  </si>
  <si>
    <t>24.25&lt;f
≤29.5GHz</t>
  </si>
  <si>
    <t>37&lt;f
≤40GHz</t>
  </si>
  <si>
    <t>4.2&lt;f≤6 GHz</t>
  </si>
  <si>
    <t>18GHz&lt;f≤26,5 GHz</t>
  </si>
  <si>
    <t>Gaussian</t>
  </si>
  <si>
    <t xml:space="preserve"> Gaussian</t>
  </si>
  <si>
    <t xml:space="preserve">Gaussian </t>
  </si>
  <si>
    <t>UID</t>
    <phoneticPr fontId="7" type="noConversion"/>
  </si>
  <si>
    <t>UID</t>
    <phoneticPr fontId="7" type="noConversion"/>
  </si>
  <si>
    <t>Comments</t>
  </si>
  <si>
    <t>26,5GHz&lt;f ≤40GHz</t>
  </si>
  <si>
    <t>40GHz&lt;f ≤60GHz</t>
  </si>
  <si>
    <t>18GHz&lt;f≤26.5 GHz</t>
  </si>
  <si>
    <t>26.5GHz&lt;f ≤40GHz</t>
  </si>
  <si>
    <t>Stage 2: BS measurement</t>
  </si>
  <si>
    <t>Standing wave between BS and test range antenna</t>
  </si>
  <si>
    <t>Positioning misalignment between the BS and the reference antenna</t>
  </si>
  <si>
    <t>Pointing misalignment between the BS and the receiving antenna</t>
  </si>
  <si>
    <t>Polarization mismatch between the BS and the receiving antenna</t>
  </si>
  <si>
    <t>Mutual coupling between the BS and the receiving antenna</t>
  </si>
  <si>
    <t>Expanded uncertainty (dB)</t>
  </si>
  <si>
    <t>Standard uncertainty ui (dB)</t>
  </si>
  <si>
    <t>Combined standard uncertainty (1σ) (dB)</t>
  </si>
  <si>
    <t>Expanded uncertainty (1.96σ - confidence interval of 95 %) (dB)</t>
  </si>
  <si>
    <t>Misalignment and pointing error of BS (for EIRP)</t>
  </si>
  <si>
    <t>C1-1</t>
  </si>
  <si>
    <t>RF leakage (SGH connector terminated &amp; test range antenna connector cable terminated)</t>
  </si>
  <si>
    <t>QZ ripple experienced by BS</t>
  </si>
  <si>
    <t>Frequency flatness of test system</t>
  </si>
  <si>
    <t>Mismatch of receiver chain between receiving antenna and measurement receiver</t>
  </si>
  <si>
    <t>Uncertainty of the network analyzer</t>
  </si>
  <si>
    <r>
      <t>c</t>
    </r>
    <r>
      <rPr>
        <b/>
        <i/>
        <vertAlign val="subscript"/>
        <sz val="8"/>
        <color theme="0" tint="-0.34998626667073579"/>
        <rFont val="Arial"/>
        <family val="2"/>
      </rPr>
      <t>i</t>
    </r>
  </si>
  <si>
    <t>Insertion loss of receiver chain</t>
  </si>
  <si>
    <t>Uncertainty of the absolute gain of the reference antenna</t>
  </si>
  <si>
    <t>Misalignment positioning system</t>
  </si>
  <si>
    <t>Misalignment and pointing error of calibration antenna (for EIRP)</t>
  </si>
  <si>
    <t>Total EVM on top of existing 1% EVM uncertainty [%]</t>
  </si>
  <si>
    <t>Table 9.2.3.4-2: CATR MU value derivation for EIRP accuracy measurements, Normal test conditions, FR2</t>
  </si>
  <si>
    <t>Table 9.3.3.4-1: CATR MU value derivation for EIRP accuracy measurements in Extreme test conditions, FR2</t>
  </si>
  <si>
    <t>QZ ripple with BS (extreme test conditions)</t>
  </si>
  <si>
    <t>QZ ripple experienced by calibration antenna (normal test conditions)</t>
  </si>
  <si>
    <t>Test Equipment errors</t>
  </si>
  <si>
    <t>Conducted MU (minus missmatch) - up to 6 GHz</t>
  </si>
  <si>
    <t>Conducted MU (minus missmatch) - whole spectrum</t>
  </si>
  <si>
    <t>OBUE (conducted minus missmatch)</t>
  </si>
  <si>
    <t>ACLR abb q(conducted minus missmatch)</t>
  </si>
  <si>
    <t>C1-8</t>
  </si>
  <si>
    <t>C1-7</t>
  </si>
  <si>
    <t>RF power measurement equipment (e.g. spectrum analyzer, power meter) - low power (UEM, absolute ACLR)</t>
  </si>
  <si>
    <t>Table 9.10.2.3-1: CATR uncertainty assessment for EIRP measurements for transmitter OFF power and transmitter transient period</t>
  </si>
  <si>
    <t>Mean value estimation of reference antenna mismatch efficiency</t>
  </si>
  <si>
    <t>Table 11.3.5.4-1: Reverberation chamber MU value derivation for absolute ACLR measurement, FR2</t>
  </si>
  <si>
    <t>TRP summation error</t>
  </si>
  <si>
    <t>Misalignment and pointing error of BS (for TRP)</t>
  </si>
  <si>
    <t>A2-18a</t>
  </si>
  <si>
    <t>Table 12.2.2.4-1: IAC value derivation for TX spurious emissions, FR2</t>
  </si>
  <si>
    <t>A1-5a</t>
  </si>
  <si>
    <t>Uncertainty of the RF power measurement equipment (e.g. spectrum analyzer, power meter) - low power (UEM, absolute ACLR)</t>
  </si>
  <si>
    <t>Uncertainty of the LNA (FR2 only)</t>
  </si>
  <si>
    <t>Uncertainty of the mixer (FR2 only)</t>
  </si>
  <si>
    <t>A1-22</t>
  </si>
  <si>
    <t>A1-21</t>
  </si>
  <si>
    <t>A1-5b</t>
  </si>
  <si>
    <t>Table 12.2.3.3-1: CATR value derivation for TX spurious emissions, FR2</t>
  </si>
  <si>
    <t>A2-10</t>
  </si>
  <si>
    <t>Mismatch of receiver chain for low power receiver</t>
  </si>
  <si>
    <t>Table 12.2.4.3-2: Reverberation Chamber value derivation for TX spurious emissions, 18 GHz – 60 GHz</t>
  </si>
  <si>
    <t xml:space="preserve">Indoor Anechoic Chamber </t>
  </si>
  <si>
    <t>Reverberation Chamber</t>
  </si>
  <si>
    <t>EIRP - Extreme conditions</t>
  </si>
  <si>
    <t>EIRP - Normal conditions</t>
  </si>
  <si>
    <t>ACLR- absolute</t>
  </si>
  <si>
    <t>ACLR - relative</t>
  </si>
  <si>
    <t>Co-locoation error source</t>
  </si>
  <si>
    <t>Table 11.3.7-4: Test system specific MU values for relative OTA ACLR, Normal  conditions, FR2</t>
  </si>
  <si>
    <t>Agreed value</t>
  </si>
  <si>
    <t>Values for test equipment only (1% EVM, 12Hz Freq error and 25ns TAE).</t>
  </si>
  <si>
    <t>rms calculations</t>
  </si>
  <si>
    <t>Uncertainty value (dB)</t>
  </si>
  <si>
    <t xml:space="preserve">Uncertainty value (dB) </t>
  </si>
  <si>
    <t>Table 9.10.3-1: Maximum accepted test system uncertainty values for the EIRP accuracy, FR2</t>
  </si>
  <si>
    <t>Table 11.2.7-2: Test system specific MU values for the OTA BS output power test, Normal test conditions, FR2</t>
  </si>
  <si>
    <t>Table 11.3.5.4-2: Reverberation chamber MU value derivation for relative ACLR measurement, FR2</t>
  </si>
  <si>
    <t>Table 11.3.7-3: Test system specific MU values for the absolute OTA ACLR, Normal test conditions, FR2</t>
  </si>
  <si>
    <t>30MHz&lt;f≤6GHz</t>
  </si>
  <si>
    <t>6GHz&lt;f 40GHz</t>
  </si>
  <si>
    <t>x</t>
  </si>
  <si>
    <t>2.5</t>
  </si>
  <si>
    <t>2.7</t>
  </si>
  <si>
    <t>Table 12.2.5-2: Spurious emissions MU values – FR2</t>
  </si>
  <si>
    <t>Co-existance EM</t>
  </si>
  <si>
    <t>Co-location EM</t>
  </si>
  <si>
    <t>Additional (co-location) emissions - condcuted uncertainty (minus missmatch)</t>
  </si>
  <si>
    <t>Date</t>
  </si>
  <si>
    <t>Meeting</t>
  </si>
  <si>
    <t>TDoc</t>
  </si>
  <si>
    <t>CR</t>
  </si>
  <si>
    <t>Rev</t>
  </si>
  <si>
    <t>Cat</t>
  </si>
  <si>
    <t>Subject/Comment</t>
  </si>
  <si>
    <t>New version</t>
  </si>
  <si>
    <t>RAN4#95-e</t>
  </si>
  <si>
    <t>7/4/20 - PWS added</t>
  </si>
  <si>
    <t>RAN4#96-e</t>
  </si>
  <si>
    <t>MU Excel spreadsheets added to the TR 37.941</t>
  </si>
  <si>
    <t>RAN4#97-e</t>
  </si>
  <si>
    <t>Checked 28/1/20: same values as were in TR 38.817-02.</t>
  </si>
  <si>
    <t>Same MU values as for FR1.</t>
  </si>
  <si>
    <t>Checked 28/1/20
pointing error 0.2 in EIRP and 0.3 in TX OFF - use 0.2 for now.
NA is 0.3 in EIRP and 0.2 here, use 0.3 cancels out pointing error
Receiver missmatch uncertainty different to EIRP: 0.72 rather than 0.43/0.57. Could be becuase of limiter? New error description.
Final values matched those as were in TR 38.817-02</t>
  </si>
  <si>
    <t>Checked 28/1/20:
CATR 
-pointing error different: 0.2 for EIRP, 0.35 here
-RX chain missmatch calc is worng (corrected)
-Misalignment of positioning system, has calc error (std uncertainty is zero though which matches EIRP)
-Misalignment of SGH and pointing system is zero in TRP/TX OFF but is 0.5 here - why?
-Switching uncertainty different (uses EIRP uncertainty as std uncertainty)
-With all above corrected  get 1.74/2.07 compared to 1.78/2.06 - so total is ok
Reverb: NA uncertainty shoudl be 0.3 not 0.2, small incraes in total but under agreed value</t>
  </si>
  <si>
    <t>Checked 28/1/20
CATR 
-pointing error different: 0.2 for EIRP, 0.3 here
- missalignment values different to EIRP (where they are 0)
- with EIRP values used the final value is 2.41/2.43 rather than 2.37/2.37 - propose using EIRP values
Reverb
- NA is wrong (0.2 not 0.3dB) 
- total very similar as was in TR38.817-02 (2.32) smaller than agreed value so OK</t>
  </si>
  <si>
    <t xml:space="preserve">Checked 28/1/20
CATR 
-pointing error is different again 0.2 for EIRP, 0.3 here
- reciever missmatch different to EIRP
-reciever insertion loss variation different (EIRP=0, here, 0.18/0.2)
- Using EIRP value, final value is close 1.94/2.23 vs. 1.96/2.31 propose using EIRP values
Reverb
- NA uncertainty shoudl be 0.3 not 0.2, small incraes in total but under agreed value
</t>
  </si>
  <si>
    <t xml:space="preserve">Checked 29/1/20
CATR 
- NA is wrong
-Influence of calibration feed cable is different to ACS abs/EIRP
-numbetr of other minor differences
- corrected total 2.53 vs 2.37 below agreed value so ok
Reverb
- NA is wrong (0.2 not 0,.3) 
total very similar to TR38.817-02 (2.32) smaller than agreed value so OK
</t>
  </si>
  <si>
    <t xml:space="preserve">Checked 29/1/20: same as TX emssisons </t>
  </si>
  <si>
    <t xml:space="preserve">checked 28/1/20:
EIRP tab: same values as were in TR 38.817-02.
EIRP-Ex tab: same values as were in TR 38.817-02
TX OFF: 
-pointing error 0.2 in EIRP and 0.3 in TX OFF - use 0.2 for now.
-NA is 0.3 in EIRP and 0.2 here, use 0.3 cancels out pointing error
-Receiver missmatch uncertainty different to EIRP: 0.72 rather than 0.43/0.57. Could be becuase of limiter? New error description.
-Final values matched those as were in TR 38.817-02
In-band TRP: 
CATR 
-pointing error different: 0.2 for EIRP, 0.35 here
-RX chain missmatch calc is worng (corrected)
-Misalignment of positioning system, has calc error (std uncertainty is zero though which matches EIRP)
-Misalignment of SGH and pointing system is zero in TRP/TX OFF but is 0.5 here - why?
-Switching uncertainty different (uses EIRP uncertainty as std uncertainty)
-With all above corrected  get 1.74/2.07 compared to 1.78/2.06 - so total is ok
Reverb: NA uncertainty shoudl be 0.3 not 0.2, small incraes in total but under agreed value
ACLR-abs: 
CATR 
-pointing error different: 0.2 for EIRP, 0.3 here
- missalignment values different to EIRP (where they are 0)
- with EIRP values used the final value is 2.41/2.43 rather than 2.37/2.37 - propose using EIRP values
Reverb
- NA is wrong (0.2 not 0.3dB) 
- total very similar as was in TR38.817-02 (2.32) smaller than agreed value so OK
ACLR-rel: 
Checked 28/1/20
CATR 
-pointing error is different again 0.2 for EIRP, 0.3 here
- reciever missmatch different to EIRP
-reciever insertion loss variation different (EIRP=0, here, 0.18/0.2)
- Using EIRP value, final value is close 1.94/2.23 vs. 1.96/2.31 propose using EIRP values
Reverb
- NA uncertainty shoudl be 0.3 not 0.2, small incraes in total but under agreed value
OBUE:  
Checked 29/1/20
CATR 
- NA is wrong
-Influence of calibration feed cable is different to ACS abs/EIRP
-numbetr of other minor differences
- corrected total 2.53 vs 2.37 below agreed value so ok
Reverb
- NA is wrong (0.2 not 0,.3) 
total very similar to TR38.817-02 (2.32) smaller than agreed value so OK
OOB EM: 
Checked 29/1/20
Below 40GHz some discrepancies biut suggest using in-band TRP limiits (this is whjat is done in 38.817-02)
IAB: power measurement different for 3 methods
CATR: power measurement different for 3 methods
Reverb: power measurement equipment much larger than other methods - should synchronise
RX EM: same as TX emssisons </t>
  </si>
  <si>
    <t>16.0.0</t>
  </si>
  <si>
    <t>R4-2011260</t>
  </si>
  <si>
    <t>A</t>
  </si>
  <si>
    <t>16.1.0</t>
  </si>
  <si>
    <t>R4-2015965</t>
  </si>
  <si>
    <t>PWS values updates; additional PWS tests added</t>
  </si>
  <si>
    <t>16.2.0</t>
  </si>
  <si>
    <t>52.6&lt;f
≤71.0 GHz</t>
  </si>
  <si>
    <t>TBD</t>
  </si>
  <si>
    <t>Agreed value,
52.6 &lt; f ≤ 71 GHz</t>
  </si>
  <si>
    <t>[0.3-2.36]</t>
  </si>
  <si>
    <t>[0.7-2.36]</t>
  </si>
  <si>
    <t>[1.65-2.61]</t>
  </si>
  <si>
    <t>[0.3-2.37]</t>
  </si>
  <si>
    <t>[0.4-0.87]</t>
  </si>
  <si>
    <t>[0.6-2.49]</t>
  </si>
  <si>
    <t>[0.3-1]</t>
  </si>
  <si>
    <t>RAN4#105,
52.6 &lt; f ≤ 71 GHz</t>
  </si>
  <si>
    <t>[0.15]</t>
  </si>
  <si>
    <t>[0.09]</t>
  </si>
  <si>
    <t>Ericsson, 
57 &lt; f &lt; 71 GHz, 
R4-2302231</t>
  </si>
  <si>
    <t>Nokia,
57 &lt; f &lt; 71 GHz, 
R4-2210186</t>
  </si>
  <si>
    <t>C1-1_PM</t>
  </si>
  <si>
    <r>
      <t>Uncertainty of the RF power measurement equipment (</t>
    </r>
    <r>
      <rPr>
        <strike/>
        <sz val="8"/>
        <color rgb="FFFF0000"/>
        <rFont val="Arial"/>
        <family val="2"/>
      </rPr>
      <t xml:space="preserve">e.g. </t>
    </r>
    <r>
      <rPr>
        <sz val="8"/>
        <color theme="1"/>
        <rFont val="Arial"/>
        <family val="2"/>
      </rPr>
      <t>spectrum analyzer</t>
    </r>
    <r>
      <rPr>
        <strike/>
        <sz val="8"/>
        <color rgb="FFFF0000"/>
        <rFont val="Arial"/>
        <family val="2"/>
      </rPr>
      <t>, power meter</t>
    </r>
    <r>
      <rPr>
        <sz val="8"/>
        <color theme="1"/>
        <rFont val="Arial"/>
        <family val="2"/>
      </rPr>
      <t>) - high power (EIRP, TRP)</t>
    </r>
  </si>
  <si>
    <t>Ericsson, 
71-110 GHz, 
R4-2302231</t>
  </si>
  <si>
    <r>
      <rPr>
        <b/>
        <sz val="8"/>
        <color theme="1"/>
        <rFont val="Arial"/>
        <family val="2"/>
      </rPr>
      <t>RAN4#105,</t>
    </r>
    <r>
      <rPr>
        <b/>
        <sz val="8"/>
        <color rgb="FFFF0000"/>
        <rFont val="Arial"/>
        <family val="2"/>
      </rPr>
      <t xml:space="preserve">
52.6 &lt; f ≤ 71 GHz</t>
    </r>
  </si>
  <si>
    <t>Ericsson, 
110-142 GHz, 
R4-2302231</t>
  </si>
  <si>
    <t>C1-7_mixer</t>
  </si>
  <si>
    <r>
      <t xml:space="preserve">RF power measurement equipment (e.g. spectrum analyzer, power meter) </t>
    </r>
    <r>
      <rPr>
        <sz val="8"/>
        <color rgb="FFFF0000"/>
        <rFont val="Arial"/>
        <family val="2"/>
      </rPr>
      <t>for IF used with mixer</t>
    </r>
  </si>
  <si>
    <t>Keysight, 52.6 &lt; f ≤ 71 GHz, R4-2302265</t>
  </si>
  <si>
    <t>Ericsson, 
71-110 GHz,
R4-2302231/33</t>
  </si>
  <si>
    <t>Ericsson, 
110-142 GHz,
R4-2302231/33</t>
  </si>
  <si>
    <t>Ericsson, 
57 &lt; f &lt; 71 GHz, 
R4-2302231/33</t>
  </si>
  <si>
    <t>[0.8-2.0]</t>
  </si>
  <si>
    <t>[0.9-2.36]</t>
  </si>
  <si>
    <t>[1.85-2.61]</t>
  </si>
  <si>
    <t>[0.5-2.37]</t>
  </si>
  <si>
    <t>[0.4-0.85]</t>
  </si>
  <si>
    <t>[0.6-2.3]</t>
  </si>
  <si>
    <t>71GHz&lt;f ≤110GHz</t>
  </si>
  <si>
    <t>110GHz&lt;f ≤142GHz</t>
  </si>
  <si>
    <t>26GHz&lt;f ≤142GHz</t>
  </si>
  <si>
    <r>
      <t>Uncertainty of the RF power measurement equipment (</t>
    </r>
    <r>
      <rPr>
        <sz val="8"/>
        <color rgb="FFFF0000"/>
        <rFont val="Arial"/>
        <family val="2"/>
      </rPr>
      <t>power meter, power sensor</t>
    </r>
    <r>
      <rPr>
        <sz val="8"/>
        <color theme="1"/>
        <rFont val="Arial"/>
        <family val="2"/>
      </rPr>
      <t>) - high power (EIRP, TRP)</t>
    </r>
  </si>
  <si>
    <t>[0.3-0.98]</t>
  </si>
  <si>
    <t>[0.6-2.36]</t>
  </si>
  <si>
    <r>
      <t xml:space="preserve">Agreed value,
</t>
    </r>
    <r>
      <rPr>
        <b/>
        <sz val="8"/>
        <color rgb="FFFF0000"/>
        <rFont val="Arial"/>
        <family val="2"/>
      </rPr>
      <t>[52.6]</t>
    </r>
    <r>
      <rPr>
        <b/>
        <sz val="8"/>
        <color theme="1"/>
        <rFont val="Arial"/>
        <family val="2"/>
      </rPr>
      <t xml:space="preserve"> &lt; f ≤ 71 GHz</t>
    </r>
  </si>
  <si>
    <r>
      <t xml:space="preserve">Keysight, </t>
    </r>
    <r>
      <rPr>
        <b/>
        <sz val="8"/>
        <color rgb="FFFF0000"/>
        <rFont val="Arial"/>
        <family val="2"/>
      </rPr>
      <t>52.6</t>
    </r>
    <r>
      <rPr>
        <b/>
        <sz val="8"/>
        <color theme="1"/>
        <rFont val="Arial"/>
        <family val="2"/>
      </rPr>
      <t>&lt;f
≤71 GHz, R4-2302265</t>
    </r>
  </si>
  <si>
    <t>Keysight, 71.0GHz&lt;f ≤110GHz, R4-2302265</t>
  </si>
  <si>
    <t>Keysight, 110GHz&lt;f ≤142GHz, R4-2302265</t>
  </si>
  <si>
    <t>See TE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</si>
</sst>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i/>
      <vertAlign val="subscript"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3499862666707357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0" tint="-0.34998626667073579"/>
      <name val="Arial"/>
      <family val="2"/>
    </font>
    <font>
      <b/>
      <i/>
      <sz val="8"/>
      <color theme="0" tint="-0.34998626667073579"/>
      <name val="Arial"/>
      <family val="2"/>
    </font>
    <font>
      <b/>
      <i/>
      <vertAlign val="subscript"/>
      <sz val="8"/>
      <color theme="0" tint="-0.34998626667073579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sz val="8"/>
      <color theme="1"/>
      <name val="Calibri"/>
      <family val="2"/>
      <scheme val="minor"/>
    </font>
    <font>
      <b/>
      <sz val="8"/>
      <color rgb="FFFF0000"/>
      <name val="Arial"/>
      <family val="2"/>
    </font>
    <font>
      <strike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386">
    <xf numFmtId="0" fontId="0" fillId="0" borderId="0" xfId="0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2" fontId="5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/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2" fontId="1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2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/>
    <xf numFmtId="0" fontId="5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2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2" fontId="5" fillId="0" borderId="0" xfId="0" applyNumberFormat="1" applyFont="1" applyAlignment="1"/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horizontal="left" vertical="center"/>
    </xf>
    <xf numFmtId="0" fontId="5" fillId="3" borderId="1" xfId="0" applyFont="1" applyFill="1" applyBorder="1" applyAlignment="1"/>
    <xf numFmtId="2" fontId="6" fillId="0" borderId="1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1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0" fillId="0" borderId="0" xfId="0" applyFont="1" applyFill="1"/>
    <xf numFmtId="17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0" fillId="0" borderId="0" xfId="0" applyFont="1"/>
    <xf numFmtId="0" fontId="5" fillId="4" borderId="1" xfId="0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21" fillId="6" borderId="1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15" xfId="0" applyNumberFormat="1" applyFont="1" applyFill="1" applyBorder="1" applyAlignment="1">
      <alignment horizontal="center" vertical="center" wrapText="1"/>
    </xf>
    <xf numFmtId="2" fontId="1" fillId="6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wrapText="1"/>
    </xf>
    <xf numFmtId="2" fontId="16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workbookViewId="0">
      <selection activeCell="N1" sqref="N1:P2"/>
    </sheetView>
  </sheetViews>
  <sheetFormatPr defaultRowHeight="11.25"/>
  <cols>
    <col min="1" max="1" width="18.7109375" style="71" bestFit="1" customWidth="1"/>
    <col min="2" max="13" width="9.85546875" style="71" customWidth="1"/>
    <col min="14" max="16" width="9.85546875" style="237" customWidth="1"/>
    <col min="17" max="18" width="9.85546875" style="372" customWidth="1"/>
    <col min="19" max="19" width="6" style="71" customWidth="1"/>
    <col min="20" max="20" width="9.85546875" style="71" bestFit="1" customWidth="1"/>
    <col min="21" max="16384" width="9.140625" style="71"/>
  </cols>
  <sheetData>
    <row r="1" spans="1:20">
      <c r="A1" s="283"/>
      <c r="B1" s="284" t="s">
        <v>183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5" t="s">
        <v>146</v>
      </c>
      <c r="O1" s="285"/>
      <c r="P1" s="285"/>
      <c r="Q1" s="181"/>
      <c r="R1" s="181"/>
      <c r="T1" s="283" t="s">
        <v>172</v>
      </c>
    </row>
    <row r="2" spans="1:20">
      <c r="A2" s="283"/>
      <c r="B2" s="284" t="s">
        <v>230</v>
      </c>
      <c r="C2" s="284"/>
      <c r="D2" s="284"/>
      <c r="E2" s="284" t="s">
        <v>148</v>
      </c>
      <c r="F2" s="284"/>
      <c r="G2" s="284"/>
      <c r="H2" s="284" t="s">
        <v>231</v>
      </c>
      <c r="I2" s="284"/>
      <c r="J2" s="284"/>
      <c r="K2" s="283" t="s">
        <v>137</v>
      </c>
      <c r="L2" s="283"/>
      <c r="M2" s="283"/>
      <c r="N2" s="285"/>
      <c r="O2" s="285"/>
      <c r="P2" s="285"/>
      <c r="Q2" s="181"/>
      <c r="R2" s="181"/>
      <c r="T2" s="283"/>
    </row>
    <row r="3" spans="1:20" ht="33.75">
      <c r="A3" s="283"/>
      <c r="B3" s="240" t="s">
        <v>163</v>
      </c>
      <c r="C3" s="240" t="s">
        <v>164</v>
      </c>
      <c r="D3" s="240"/>
      <c r="E3" s="240" t="s">
        <v>163</v>
      </c>
      <c r="F3" s="240" t="s">
        <v>164</v>
      </c>
      <c r="G3" s="370" t="s">
        <v>285</v>
      </c>
      <c r="H3" s="240" t="s">
        <v>163</v>
      </c>
      <c r="I3" s="240" t="s">
        <v>164</v>
      </c>
      <c r="J3" s="370" t="s">
        <v>285</v>
      </c>
      <c r="K3" s="240" t="s">
        <v>163</v>
      </c>
      <c r="L3" s="240" t="s">
        <v>164</v>
      </c>
      <c r="M3" s="370" t="s">
        <v>285</v>
      </c>
      <c r="N3" s="239" t="s">
        <v>163</v>
      </c>
      <c r="O3" s="239" t="s">
        <v>164</v>
      </c>
      <c r="P3" s="239" t="s">
        <v>165</v>
      </c>
      <c r="Q3" s="181"/>
      <c r="R3" s="181"/>
      <c r="T3" s="283"/>
    </row>
    <row r="4" spans="1:20">
      <c r="A4" s="154" t="s">
        <v>233</v>
      </c>
      <c r="B4" s="20"/>
      <c r="C4" s="20"/>
      <c r="D4" s="20"/>
      <c r="E4" s="20">
        <f>EIRP!C5</f>
        <v>1.7368383448860942</v>
      </c>
      <c r="F4" s="20">
        <f>EIRP!D5</f>
        <v>2.0698636274563276</v>
      </c>
      <c r="G4" s="20"/>
      <c r="H4" s="179"/>
      <c r="I4" s="179"/>
      <c r="J4" s="179"/>
      <c r="K4" s="20">
        <f>EIRP!C9</f>
        <v>1.7</v>
      </c>
      <c r="L4" s="20">
        <f>EIRP!D9</f>
        <v>2</v>
      </c>
      <c r="M4" s="20" t="s">
        <v>286</v>
      </c>
      <c r="N4" s="235" t="str">
        <f>IF(ROUND(MAX(B4,E4,H4),1)&gt;K4,"x","")</f>
        <v/>
      </c>
      <c r="O4" s="235" t="str">
        <f>IF(ROUND(MAX(C4,F4,I4),1)&gt;L4,"x","")</f>
        <v>x</v>
      </c>
      <c r="P4" s="235" t="str">
        <f>IF(ROUND(MAX(D4,G4,J4),1)&gt;M4,"x","")</f>
        <v/>
      </c>
      <c r="Q4" s="118"/>
      <c r="R4" s="118"/>
      <c r="T4" s="204"/>
    </row>
    <row r="5" spans="1:20">
      <c r="A5" s="154" t="s">
        <v>232</v>
      </c>
      <c r="B5" s="20"/>
      <c r="C5" s="20"/>
      <c r="D5" s="20"/>
      <c r="E5" s="20">
        <f>'EIRP extreme'!C5</f>
        <v>3.0523485115999889</v>
      </c>
      <c r="F5" s="20">
        <f>'EIRP extreme'!D5</f>
        <v>3.2533919893346184</v>
      </c>
      <c r="G5" s="20"/>
      <c r="H5" s="179"/>
      <c r="I5" s="179"/>
      <c r="J5" s="179"/>
      <c r="K5" s="20">
        <f>'EIRP extreme'!C9</f>
        <v>3.1</v>
      </c>
      <c r="L5" s="20">
        <f>'EIRP extreme'!D9</f>
        <v>3.3</v>
      </c>
      <c r="M5" s="20" t="s">
        <v>286</v>
      </c>
      <c r="N5" s="235" t="str">
        <f>IF(ROUND(MAX(B5,E5,H5),1)&gt;K5,"x","")</f>
        <v/>
      </c>
      <c r="O5" s="235" t="str">
        <f>IF(ROUND(MAX(C5,F5,I5),1)&gt;L5,"x","")</f>
        <v/>
      </c>
      <c r="P5" s="235" t="str">
        <f>IF(ROUND(MAX(D5,G5,J5),1)&gt;M5,"x","")</f>
        <v/>
      </c>
      <c r="Q5" s="118"/>
      <c r="R5" s="118"/>
      <c r="T5" s="204"/>
    </row>
    <row r="6" spans="1:20">
      <c r="A6" s="154" t="s">
        <v>145</v>
      </c>
      <c r="B6" s="20"/>
      <c r="C6" s="20"/>
      <c r="D6" s="20"/>
      <c r="E6" s="20"/>
      <c r="F6" s="20"/>
      <c r="G6" s="20"/>
      <c r="H6" s="179"/>
      <c r="I6" s="179"/>
      <c r="J6" s="179"/>
      <c r="K6" s="20">
        <f>'power dynamics'!C8</f>
        <v>0.4</v>
      </c>
      <c r="L6" s="20">
        <f>'power dynamics'!D8</f>
        <v>0.4</v>
      </c>
      <c r="M6" s="20" t="s">
        <v>286</v>
      </c>
      <c r="N6" s="235" t="str">
        <f>IF(ROUND(MAX(B6,E6,H6),1)&gt;K6,"x","")</f>
        <v/>
      </c>
      <c r="O6" s="235" t="str">
        <f>IF(ROUND(MAX(C6,F6,I6),1)&gt;L6,"x","")</f>
        <v/>
      </c>
      <c r="P6" s="235" t="str">
        <f>IF(ROUND(MAX(D6,G6,J6),1)&gt;M6,"x","")</f>
        <v/>
      </c>
      <c r="Q6" s="118"/>
      <c r="R6" s="118"/>
      <c r="T6" s="204"/>
    </row>
    <row r="7" spans="1:20">
      <c r="A7" s="154" t="s">
        <v>138</v>
      </c>
      <c r="B7" s="20"/>
      <c r="C7" s="20"/>
      <c r="D7" s="20"/>
      <c r="E7" s="20"/>
      <c r="F7" s="20"/>
      <c r="G7" s="20"/>
      <c r="H7" s="179"/>
      <c r="I7" s="179"/>
      <c r="J7" s="179"/>
      <c r="K7" s="20">
        <f>EVM!E8</f>
        <v>1</v>
      </c>
      <c r="L7" s="20">
        <f>EVM!F8</f>
        <v>1</v>
      </c>
      <c r="M7" s="20" t="s">
        <v>286</v>
      </c>
      <c r="N7" s="235" t="str">
        <f>IF(ROUND(MAX(B7,E7,H7),1)&gt;K7,"x","")</f>
        <v/>
      </c>
      <c r="O7" s="235" t="str">
        <f>IF(ROUND(MAX(C7,F7,I7),1)&gt;L7,"x","")</f>
        <v/>
      </c>
      <c r="P7" s="235" t="str">
        <f>IF(ROUND(MAX(D7,G7,J7),1)&gt;M7,"x","")</f>
        <v/>
      </c>
      <c r="Q7" s="118"/>
      <c r="R7" s="118"/>
      <c r="T7" s="204"/>
    </row>
    <row r="8" spans="1:20">
      <c r="A8" s="154" t="s">
        <v>139</v>
      </c>
      <c r="B8" s="20"/>
      <c r="C8" s="20"/>
      <c r="D8" s="20"/>
      <c r="E8" s="20">
        <f>'In-band TRP'!C5</f>
        <v>2.1080327566082397</v>
      </c>
      <c r="F8" s="20">
        <f>'In-band TRP'!D5</f>
        <v>2.3898807716983153</v>
      </c>
      <c r="G8" s="20"/>
      <c r="H8" s="20">
        <f>'In-band TRP'!C9</f>
        <v>1.8481597910714682</v>
      </c>
      <c r="I8" s="20">
        <f>'In-band TRP'!D9</f>
        <v>2.0827094404485069</v>
      </c>
      <c r="J8" s="20"/>
      <c r="K8" s="20">
        <f>'In-band TRP'!C10</f>
        <v>2.1</v>
      </c>
      <c r="L8" s="20">
        <f>'In-band TRP'!D10</f>
        <v>2.4</v>
      </c>
      <c r="M8" s="20" t="s">
        <v>286</v>
      </c>
      <c r="N8" s="235" t="str">
        <f>IF(ROUND(MAX(B8,E8,H8),1)&gt;K8,"x","")</f>
        <v/>
      </c>
      <c r="O8" s="235" t="str">
        <f>IF(ROUND(MAX(C8,F8,I8),1)&gt;L8,"x","")</f>
        <v/>
      </c>
      <c r="P8" s="235" t="str">
        <f>IF(ROUND(MAX(D8,G8,J8),1)&gt;M8,"x","")</f>
        <v/>
      </c>
      <c r="Q8" s="118"/>
      <c r="R8" s="118"/>
      <c r="T8" s="204"/>
    </row>
    <row r="9" spans="1:20">
      <c r="A9" s="154" t="s">
        <v>234</v>
      </c>
      <c r="B9" s="20"/>
      <c r="C9" s="20"/>
      <c r="D9" s="20"/>
      <c r="E9" s="20">
        <f>'ACLR-abs'!C5</f>
        <v>2.6922069056692757</v>
      </c>
      <c r="F9" s="20">
        <f>'ACLR-abs'!D5</f>
        <v>2.7064386235296993</v>
      </c>
      <c r="G9" s="20"/>
      <c r="H9" s="20">
        <f>'ACLR-abs'!C9</f>
        <v>2.3594470990749792</v>
      </c>
      <c r="I9" s="20">
        <f>'ACLR-abs'!D9</f>
        <v>2.3594470990749792</v>
      </c>
      <c r="J9" s="20"/>
      <c r="K9" s="20">
        <f>'ACLR-abs'!C10</f>
        <v>2.7</v>
      </c>
      <c r="L9" s="20">
        <f>'ACLR-abs'!D10</f>
        <v>2.7</v>
      </c>
      <c r="M9" s="20" t="s">
        <v>286</v>
      </c>
      <c r="N9" s="235" t="str">
        <f>IF(ROUND(MAX(B9,E9,H9),1)&gt;K9,"x","")</f>
        <v/>
      </c>
      <c r="O9" s="235" t="str">
        <f>IF(ROUND(MAX(C9,F9,I9),1)&gt;L9,"x","")</f>
        <v/>
      </c>
      <c r="P9" s="235" t="str">
        <f>IF(ROUND(MAX(D9,G9,J9),1)&gt;M9,"x","")</f>
        <v/>
      </c>
      <c r="Q9" s="118"/>
      <c r="R9" s="118"/>
      <c r="T9" s="204"/>
    </row>
    <row r="10" spans="1:20">
      <c r="A10" s="154" t="s">
        <v>235</v>
      </c>
      <c r="B10" s="20"/>
      <c r="C10" s="20"/>
      <c r="D10" s="20"/>
      <c r="E10" s="20">
        <f>'ACLR-rel'!C5</f>
        <v>2.2820554886622131</v>
      </c>
      <c r="F10" s="20">
        <f>'ACLR-rel'!D5</f>
        <v>2.5352485584915208</v>
      </c>
      <c r="G10" s="20"/>
      <c r="H10" s="20">
        <f>'ACLR-rel'!C9</f>
        <v>2.1485331306110531</v>
      </c>
      <c r="I10" s="20">
        <f>'ACLR-rel'!D9</f>
        <v>2.3594470990749792</v>
      </c>
      <c r="J10" s="20"/>
      <c r="K10" s="20">
        <f>'ACLR-rel'!C10</f>
        <v>2.2999999999999998</v>
      </c>
      <c r="L10" s="20">
        <f>'ACLR-rel'!D10</f>
        <v>2.6</v>
      </c>
      <c r="M10" s="20" t="s">
        <v>286</v>
      </c>
      <c r="N10" s="235" t="str">
        <f>IF(ROUND(MAX(B10,E10,H10),1)&gt;K10,"x","")</f>
        <v/>
      </c>
      <c r="O10" s="235" t="str">
        <f>IF(ROUND(MAX(C10,F10,I10),1)&gt;L10,"x","")</f>
        <v/>
      </c>
      <c r="P10" s="235" t="str">
        <f>IF(ROUND(MAX(D10,G10,J10),1)&gt;M10,"x","")</f>
        <v/>
      </c>
      <c r="Q10" s="118"/>
      <c r="R10" s="118"/>
      <c r="T10" s="204"/>
    </row>
    <row r="11" spans="1:20">
      <c r="A11" s="154" t="s">
        <v>140</v>
      </c>
      <c r="B11" s="20"/>
      <c r="C11" s="20"/>
      <c r="D11" s="20"/>
      <c r="E11" s="20">
        <f>OBUE!C5</f>
        <v>2.7011105166085545</v>
      </c>
      <c r="F11" s="20">
        <f>OBUE!D5</f>
        <v>2.7152955682454412</v>
      </c>
      <c r="G11" s="20"/>
      <c r="H11" s="20">
        <f>OBUE!C9</f>
        <v>2.3594470990749792</v>
      </c>
      <c r="I11" s="20">
        <f>OBUE!D9</f>
        <v>2.3594470990749792</v>
      </c>
      <c r="J11" s="20"/>
      <c r="K11" s="20">
        <f>OBUE!C10</f>
        <v>2.7</v>
      </c>
      <c r="L11" s="20">
        <f>OBUE!D10</f>
        <v>2.7</v>
      </c>
      <c r="M11" s="20" t="s">
        <v>286</v>
      </c>
      <c r="N11" s="235" t="str">
        <f>IF(ROUND(MAX(B11,E11,H11),1)&gt;K11,"x","")</f>
        <v/>
      </c>
      <c r="O11" s="235" t="str">
        <f>IF(ROUND(MAX(C11,F11,I11),1)&gt;L11,"x","")</f>
        <v/>
      </c>
      <c r="P11" s="235" t="str">
        <f>IF(ROUND(MAX(D11,G11,J11),1)&gt;M11,"x","")</f>
        <v/>
      </c>
      <c r="Q11" s="118"/>
      <c r="R11" s="118"/>
      <c r="T11" s="204"/>
    </row>
    <row r="12" spans="1:20">
      <c r="A12" s="154" t="s">
        <v>253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 t="s">
        <v>286</v>
      </c>
      <c r="N12" s="235"/>
      <c r="O12" s="235"/>
      <c r="P12" s="235"/>
      <c r="Q12" s="118"/>
      <c r="R12" s="118"/>
      <c r="T12" s="204"/>
    </row>
    <row r="13" spans="1:20">
      <c r="A13" s="154" t="s">
        <v>254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35"/>
      <c r="O13" s="235"/>
      <c r="P13" s="235"/>
      <c r="Q13" s="118"/>
      <c r="R13" s="118"/>
      <c r="T13" s="204"/>
    </row>
    <row r="14" spans="1:20">
      <c r="A14" s="154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35"/>
      <c r="O14" s="235"/>
      <c r="P14" s="235"/>
      <c r="Q14" s="118"/>
      <c r="R14" s="118"/>
      <c r="T14" s="204"/>
    </row>
    <row r="15" spans="1:20" s="260" customFormat="1">
      <c r="B15" s="261"/>
      <c r="E15" s="261"/>
      <c r="H15" s="261"/>
      <c r="N15" s="262"/>
      <c r="O15" s="262"/>
      <c r="P15" s="262"/>
      <c r="Q15" s="118"/>
      <c r="R15" s="118"/>
      <c r="T15" s="204"/>
    </row>
    <row r="16" spans="1:20">
      <c r="A16" s="204"/>
      <c r="B16" s="284" t="s">
        <v>230</v>
      </c>
      <c r="C16" s="284"/>
      <c r="D16" s="284"/>
      <c r="E16" s="284" t="s">
        <v>148</v>
      </c>
      <c r="F16" s="284"/>
      <c r="G16" s="284"/>
      <c r="H16" s="284"/>
      <c r="I16" s="284"/>
      <c r="J16" s="284" t="s">
        <v>231</v>
      </c>
      <c r="K16" s="284"/>
      <c r="L16" s="284"/>
      <c r="M16" s="371"/>
      <c r="N16" s="373" t="s">
        <v>142</v>
      </c>
      <c r="O16" s="374"/>
      <c r="P16" s="374"/>
      <c r="Q16" s="374"/>
      <c r="R16" s="374"/>
      <c r="T16" s="204"/>
    </row>
    <row r="17" spans="1:20" ht="45">
      <c r="A17" s="204"/>
      <c r="B17" s="267" t="s">
        <v>166</v>
      </c>
      <c r="C17" s="267" t="s">
        <v>173</v>
      </c>
      <c r="D17" s="267" t="s">
        <v>174</v>
      </c>
      <c r="E17" s="267" t="s">
        <v>166</v>
      </c>
      <c r="F17" s="267" t="s">
        <v>173</v>
      </c>
      <c r="G17" s="267" t="s">
        <v>174</v>
      </c>
      <c r="H17" s="370" t="s">
        <v>317</v>
      </c>
      <c r="I17" s="370" t="s">
        <v>318</v>
      </c>
      <c r="J17" s="267" t="s">
        <v>166</v>
      </c>
      <c r="K17" s="267" t="s">
        <v>173</v>
      </c>
      <c r="L17" s="370" t="s">
        <v>319</v>
      </c>
      <c r="M17" s="267" t="s">
        <v>174</v>
      </c>
      <c r="N17" s="267" t="s">
        <v>166</v>
      </c>
      <c r="O17" s="267" t="s">
        <v>173</v>
      </c>
      <c r="P17" s="267" t="s">
        <v>174</v>
      </c>
      <c r="Q17" s="370" t="s">
        <v>317</v>
      </c>
      <c r="R17" s="370" t="s">
        <v>318</v>
      </c>
      <c r="T17" s="204"/>
    </row>
    <row r="18" spans="1:20">
      <c r="A18" s="52" t="s">
        <v>143</v>
      </c>
      <c r="B18" s="20" t="s">
        <v>130</v>
      </c>
      <c r="C18" s="20" t="s">
        <v>130</v>
      </c>
      <c r="D18" s="20">
        <f>'OOB EM'!E4</f>
        <v>4.9386350541824795</v>
      </c>
      <c r="E18" s="20" t="s">
        <v>130</v>
      </c>
      <c r="F18" s="20" t="s">
        <v>130</v>
      </c>
      <c r="G18" s="20">
        <f>'OOB EM'!E5</f>
        <v>4.9570005491234994</v>
      </c>
      <c r="H18" s="20" t="s">
        <v>286</v>
      </c>
      <c r="I18" s="20" t="s">
        <v>286</v>
      </c>
      <c r="J18" s="20" t="s">
        <v>130</v>
      </c>
      <c r="K18" s="20" t="s">
        <v>130</v>
      </c>
      <c r="L18" s="20" t="s">
        <v>286</v>
      </c>
      <c r="M18" s="20">
        <f>'OOB EM'!E6</f>
        <v>3.528208697530991</v>
      </c>
      <c r="N18" s="23" t="s">
        <v>130</v>
      </c>
      <c r="O18" s="23" t="s">
        <v>130</v>
      </c>
      <c r="P18" s="23">
        <f>'OOB EM'!E7</f>
        <v>5</v>
      </c>
      <c r="Q18" s="20" t="s">
        <v>286</v>
      </c>
      <c r="R18" s="20" t="s">
        <v>286</v>
      </c>
      <c r="T18" s="204"/>
    </row>
    <row r="19" spans="1:20">
      <c r="A19" s="52" t="s">
        <v>144</v>
      </c>
      <c r="B19" s="20" t="s">
        <v>130</v>
      </c>
      <c r="C19" s="20" t="s">
        <v>130</v>
      </c>
      <c r="D19" s="20">
        <f>D18</f>
        <v>4.9386350541824795</v>
      </c>
      <c r="E19" s="20" t="s">
        <v>130</v>
      </c>
      <c r="F19" s="20" t="s">
        <v>130</v>
      </c>
      <c r="G19" s="20">
        <f>G18</f>
        <v>4.9570005491234994</v>
      </c>
      <c r="H19" s="20" t="s">
        <v>286</v>
      </c>
      <c r="I19" s="20" t="s">
        <v>286</v>
      </c>
      <c r="J19" s="20" t="s">
        <v>130</v>
      </c>
      <c r="K19" s="20" t="s">
        <v>130</v>
      </c>
      <c r="L19" s="20" t="s">
        <v>286</v>
      </c>
      <c r="M19" s="20">
        <f>M18</f>
        <v>3.528208697530991</v>
      </c>
      <c r="N19" s="23" t="s">
        <v>130</v>
      </c>
      <c r="O19" s="23" t="s">
        <v>130</v>
      </c>
      <c r="P19" s="23">
        <f>P18</f>
        <v>5</v>
      </c>
      <c r="Q19" s="20" t="s">
        <v>286</v>
      </c>
      <c r="R19" s="20" t="s">
        <v>286</v>
      </c>
      <c r="T19" s="204"/>
    </row>
    <row r="23" spans="1:20">
      <c r="C23" s="236"/>
      <c r="D23" s="236"/>
    </row>
    <row r="24" spans="1:20">
      <c r="C24" s="236"/>
      <c r="D24" s="236"/>
    </row>
    <row r="25" spans="1:20">
      <c r="C25" s="236"/>
      <c r="D25" s="236"/>
    </row>
    <row r="26" spans="1:20">
      <c r="B26" s="236"/>
    </row>
    <row r="27" spans="1:20">
      <c r="B27" s="236"/>
    </row>
    <row r="28" spans="1:20">
      <c r="B28" s="236"/>
      <c r="C28" s="236"/>
      <c r="D28" s="236"/>
    </row>
    <row r="29" spans="1:20">
      <c r="C29" s="236"/>
      <c r="D29" s="236"/>
    </row>
  </sheetData>
  <mergeCells count="11">
    <mergeCell ref="A1:A3"/>
    <mergeCell ref="B2:D2"/>
    <mergeCell ref="E2:G2"/>
    <mergeCell ref="H2:J2"/>
    <mergeCell ref="K2:M2"/>
    <mergeCell ref="T1:T3"/>
    <mergeCell ref="B16:D16"/>
    <mergeCell ref="B1:M1"/>
    <mergeCell ref="N1:P2"/>
    <mergeCell ref="E16:I16"/>
    <mergeCell ref="J16:L16"/>
  </mergeCells>
  <phoneticPr fontId="7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Normal="100" workbookViewId="0">
      <selection activeCell="G3" sqref="G3"/>
    </sheetView>
  </sheetViews>
  <sheetFormatPr defaultColWidth="9.140625" defaultRowHeight="11.25"/>
  <cols>
    <col min="1" max="1" width="3.42578125" style="49" bestFit="1" customWidth="1"/>
    <col min="2" max="2" width="17" style="49" bestFit="1" customWidth="1"/>
    <col min="3" max="4" width="11" style="49" customWidth="1"/>
    <col min="5" max="6" width="15.42578125" style="49" customWidth="1"/>
    <col min="7" max="7" width="52.85546875" style="49" bestFit="1" customWidth="1"/>
    <col min="8" max="8" width="7.85546875" style="49" bestFit="1" customWidth="1"/>
    <col min="9" max="9" width="6.5703125" style="49" bestFit="1" customWidth="1"/>
    <col min="10" max="10" width="5.28515625" style="51" customWidth="1"/>
    <col min="11" max="12" width="1.85546875" style="79" bestFit="1" customWidth="1"/>
    <col min="13" max="13" width="4.85546875" style="79" bestFit="1" customWidth="1"/>
    <col min="14" max="14" width="5.7109375" style="49" customWidth="1"/>
    <col min="15" max="15" width="52.85546875" style="49" bestFit="1" customWidth="1"/>
    <col min="16" max="16384" width="9.140625" style="49"/>
  </cols>
  <sheetData>
    <row r="1" spans="1:16" s="55" customFormat="1">
      <c r="B1" s="283"/>
      <c r="C1" s="284" t="s">
        <v>183</v>
      </c>
      <c r="D1" s="284"/>
      <c r="E1" s="284" t="s">
        <v>199</v>
      </c>
      <c r="F1" s="284"/>
      <c r="J1" s="58"/>
      <c r="K1" s="192"/>
      <c r="L1" s="192"/>
      <c r="M1" s="192"/>
      <c r="O1" s="283" t="s">
        <v>172</v>
      </c>
    </row>
    <row r="2" spans="1:16" ht="22.5">
      <c r="B2" s="283"/>
      <c r="C2" s="9" t="s">
        <v>163</v>
      </c>
      <c r="D2" s="9" t="s">
        <v>164</v>
      </c>
      <c r="E2" s="9" t="s">
        <v>163</v>
      </c>
      <c r="F2" s="9" t="s">
        <v>164</v>
      </c>
      <c r="I2" s="51"/>
      <c r="J2" s="49"/>
      <c r="O2" s="283"/>
    </row>
    <row r="3" spans="1:16">
      <c r="B3" s="19" t="s">
        <v>65</v>
      </c>
      <c r="C3" s="20"/>
      <c r="D3" s="20"/>
      <c r="E3" s="20"/>
      <c r="F3" s="20"/>
      <c r="I3" s="51"/>
      <c r="J3" s="49"/>
      <c r="O3" s="283"/>
    </row>
    <row r="4" spans="1:16">
      <c r="B4" s="34" t="s">
        <v>22</v>
      </c>
      <c r="C4" s="32"/>
      <c r="D4" s="32"/>
      <c r="E4" s="32"/>
      <c r="F4" s="32"/>
      <c r="G4" s="70"/>
      <c r="H4" s="70"/>
      <c r="I4" s="61"/>
      <c r="J4" s="70"/>
      <c r="K4" s="91"/>
      <c r="L4" s="91"/>
      <c r="M4" s="91"/>
      <c r="O4" s="59"/>
    </row>
    <row r="5" spans="1:16">
      <c r="B5" s="34" t="s">
        <v>29</v>
      </c>
      <c r="C5" s="32"/>
      <c r="D5" s="32"/>
      <c r="E5" s="32"/>
      <c r="F5" s="32"/>
      <c r="G5" s="70"/>
      <c r="H5" s="70"/>
      <c r="I5" s="61"/>
      <c r="J5" s="70"/>
      <c r="K5" s="91"/>
      <c r="L5" s="91"/>
      <c r="M5" s="91"/>
      <c r="O5" s="59"/>
    </row>
    <row r="6" spans="1:16">
      <c r="B6" s="34" t="s">
        <v>38</v>
      </c>
      <c r="C6" s="32"/>
      <c r="D6" s="32"/>
      <c r="E6" s="32"/>
      <c r="F6" s="32"/>
      <c r="G6" s="70"/>
      <c r="H6" s="70"/>
      <c r="I6" s="61"/>
      <c r="J6" s="70"/>
      <c r="K6" s="91"/>
      <c r="L6" s="91"/>
      <c r="M6" s="91"/>
      <c r="O6" s="59"/>
    </row>
    <row r="7" spans="1:16">
      <c r="B7" s="34" t="s">
        <v>40</v>
      </c>
      <c r="C7" s="32"/>
      <c r="D7" s="32"/>
      <c r="E7" s="32"/>
      <c r="F7" s="32"/>
      <c r="G7" s="70"/>
      <c r="H7" s="70"/>
      <c r="I7" s="61"/>
      <c r="J7" s="70"/>
      <c r="K7" s="91"/>
      <c r="L7" s="91"/>
      <c r="M7" s="91"/>
      <c r="O7" s="59"/>
    </row>
    <row r="8" spans="1:16">
      <c r="B8" s="84" t="s">
        <v>64</v>
      </c>
      <c r="C8" s="33"/>
      <c r="D8" s="33"/>
      <c r="E8" s="33">
        <v>1</v>
      </c>
      <c r="F8" s="33">
        <v>1</v>
      </c>
      <c r="G8" s="90"/>
      <c r="H8" s="70"/>
      <c r="I8" s="61"/>
      <c r="J8" s="70"/>
      <c r="K8" s="91"/>
      <c r="L8" s="91"/>
      <c r="M8" s="91"/>
      <c r="O8" s="197" t="s">
        <v>239</v>
      </c>
      <c r="P8" s="71"/>
    </row>
    <row r="9" spans="1:16">
      <c r="B9" s="70"/>
      <c r="C9" s="70"/>
      <c r="D9" s="70"/>
      <c r="E9" s="70"/>
      <c r="F9" s="70"/>
      <c r="G9" s="70"/>
      <c r="H9" s="70"/>
      <c r="I9" s="70"/>
      <c r="J9" s="61"/>
      <c r="K9" s="91"/>
      <c r="L9" s="91"/>
      <c r="M9" s="91"/>
      <c r="O9" s="59"/>
    </row>
    <row r="10" spans="1:16" s="108" customFormat="1">
      <c r="A10" s="328" t="s">
        <v>65</v>
      </c>
      <c r="B10" s="327"/>
      <c r="C10" s="327"/>
      <c r="D10" s="327"/>
      <c r="E10" s="327"/>
      <c r="F10" s="327"/>
      <c r="G10" s="327"/>
      <c r="H10" s="327"/>
      <c r="I10" s="327"/>
      <c r="J10" s="106"/>
      <c r="K10" s="336" t="s">
        <v>31</v>
      </c>
      <c r="L10" s="336"/>
      <c r="M10" s="336"/>
      <c r="O10" s="205"/>
    </row>
    <row r="11" spans="1:16" s="108" customFormat="1">
      <c r="A11" s="318" t="s">
        <v>0</v>
      </c>
      <c r="B11" s="318" t="s">
        <v>1</v>
      </c>
      <c r="C11" s="315" t="s">
        <v>241</v>
      </c>
      <c r="D11" s="315"/>
      <c r="E11" s="318" t="s">
        <v>2</v>
      </c>
      <c r="F11" s="315" t="s">
        <v>3</v>
      </c>
      <c r="G11" s="323" t="s">
        <v>194</v>
      </c>
      <c r="H11" s="315" t="s">
        <v>184</v>
      </c>
      <c r="I11" s="315"/>
      <c r="J11" s="119"/>
      <c r="K11" s="336"/>
      <c r="L11" s="336"/>
      <c r="M11" s="336"/>
      <c r="O11" s="205"/>
    </row>
    <row r="12" spans="1:16" s="111" customFormat="1" ht="22.5">
      <c r="A12" s="318"/>
      <c r="B12" s="318"/>
      <c r="C12" s="176" t="s">
        <v>163</v>
      </c>
      <c r="D12" s="176" t="s">
        <v>164</v>
      </c>
      <c r="E12" s="318"/>
      <c r="F12" s="315"/>
      <c r="G12" s="323"/>
      <c r="H12" s="176" t="s">
        <v>163</v>
      </c>
      <c r="I12" s="176" t="s">
        <v>164</v>
      </c>
      <c r="J12" s="181"/>
      <c r="K12" s="336"/>
      <c r="L12" s="336"/>
      <c r="M12" s="336"/>
      <c r="O12" s="184"/>
    </row>
    <row r="13" spans="1:16" s="108" customFormat="1">
      <c r="A13" s="318" t="s">
        <v>177</v>
      </c>
      <c r="B13" s="318"/>
      <c r="C13" s="318"/>
      <c r="D13" s="318"/>
      <c r="E13" s="318"/>
      <c r="F13" s="318"/>
      <c r="G13" s="318"/>
      <c r="H13" s="318"/>
      <c r="I13" s="318"/>
      <c r="J13" s="119"/>
      <c r="K13" s="175"/>
      <c r="L13" s="175"/>
      <c r="M13" s="175"/>
      <c r="O13" s="205"/>
    </row>
    <row r="14" spans="1:16" s="108" customFormat="1">
      <c r="A14" s="318" t="s">
        <v>11</v>
      </c>
      <c r="B14" s="318"/>
      <c r="C14" s="318"/>
      <c r="D14" s="318"/>
      <c r="E14" s="318"/>
      <c r="F14" s="318"/>
      <c r="G14" s="318"/>
      <c r="H14" s="318"/>
      <c r="I14" s="318"/>
      <c r="J14" s="119"/>
      <c r="K14" s="176">
        <f>H14^2</f>
        <v>0</v>
      </c>
      <c r="L14" s="176">
        <f>I14^2</f>
        <v>0</v>
      </c>
      <c r="M14" s="176" t="e">
        <f>#REF!^2</f>
        <v>#REF!</v>
      </c>
      <c r="O14" s="205"/>
    </row>
    <row r="15" spans="1:16" s="108" customFormat="1">
      <c r="A15" s="318" t="s">
        <v>185</v>
      </c>
      <c r="B15" s="318"/>
      <c r="C15" s="318"/>
      <c r="D15" s="318"/>
      <c r="E15" s="318"/>
      <c r="F15" s="318"/>
      <c r="G15" s="318"/>
      <c r="H15" s="114">
        <f>K15</f>
        <v>0</v>
      </c>
      <c r="I15" s="114">
        <f>L15</f>
        <v>0</v>
      </c>
      <c r="J15" s="115"/>
      <c r="K15" s="176">
        <f>(SUM(K14:K14))^0.5</f>
        <v>0</v>
      </c>
      <c r="L15" s="176">
        <f>(SUM(L14:L14))^0.5</f>
        <v>0</v>
      </c>
      <c r="M15" s="176" t="e">
        <f>(SUM(M14:M14))^0.5</f>
        <v>#REF!</v>
      </c>
      <c r="O15" s="205"/>
    </row>
    <row r="16" spans="1:16" s="108" customFormat="1">
      <c r="A16" s="318" t="s">
        <v>186</v>
      </c>
      <c r="B16" s="318"/>
      <c r="C16" s="318"/>
      <c r="D16" s="318"/>
      <c r="E16" s="318"/>
      <c r="F16" s="318"/>
      <c r="G16" s="318"/>
      <c r="H16" s="114">
        <f>K16</f>
        <v>0</v>
      </c>
      <c r="I16" s="114">
        <f>L16</f>
        <v>0</v>
      </c>
      <c r="J16" s="115"/>
      <c r="K16" s="176">
        <f>K15*1.96</f>
        <v>0</v>
      </c>
      <c r="L16" s="176">
        <f>L15*1.96</f>
        <v>0</v>
      </c>
      <c r="M16" s="176" t="e">
        <f>M15*1.96</f>
        <v>#REF!</v>
      </c>
      <c r="O16" s="205"/>
    </row>
    <row r="17" spans="1:15" s="108" customFormat="1">
      <c r="J17" s="118"/>
      <c r="O17" s="205"/>
    </row>
    <row r="18" spans="1:15" s="108" customFormat="1">
      <c r="A18" s="328" t="s">
        <v>22</v>
      </c>
      <c r="B18" s="328"/>
      <c r="C18" s="328"/>
      <c r="D18" s="328"/>
      <c r="E18" s="328"/>
      <c r="F18" s="328"/>
      <c r="G18" s="328"/>
      <c r="H18" s="328"/>
      <c r="I18" s="328"/>
      <c r="J18" s="118"/>
      <c r="K18" s="335" t="s">
        <v>31</v>
      </c>
      <c r="L18" s="335"/>
      <c r="M18" s="335"/>
      <c r="O18" s="205"/>
    </row>
    <row r="19" spans="1:15" s="108" customFormat="1">
      <c r="A19" s="318" t="s">
        <v>0</v>
      </c>
      <c r="B19" s="318" t="s">
        <v>1</v>
      </c>
      <c r="C19" s="315" t="s">
        <v>241</v>
      </c>
      <c r="D19" s="315"/>
      <c r="E19" s="318" t="s">
        <v>2</v>
      </c>
      <c r="F19" s="315" t="s">
        <v>3</v>
      </c>
      <c r="G19" s="323" t="s">
        <v>194</v>
      </c>
      <c r="H19" s="315" t="s">
        <v>184</v>
      </c>
      <c r="I19" s="315"/>
      <c r="J19" s="119"/>
      <c r="K19" s="335"/>
      <c r="L19" s="335"/>
      <c r="M19" s="335"/>
      <c r="O19" s="205"/>
    </row>
    <row r="20" spans="1:15" s="108" customFormat="1" ht="22.5">
      <c r="A20" s="318"/>
      <c r="B20" s="318"/>
      <c r="C20" s="176" t="s">
        <v>163</v>
      </c>
      <c r="D20" s="176" t="s">
        <v>164</v>
      </c>
      <c r="E20" s="318"/>
      <c r="F20" s="315"/>
      <c r="G20" s="323"/>
      <c r="H20" s="176" t="s">
        <v>163</v>
      </c>
      <c r="I20" s="176" t="s">
        <v>164</v>
      </c>
      <c r="J20" s="181"/>
      <c r="K20" s="335"/>
      <c r="L20" s="335"/>
      <c r="M20" s="335"/>
      <c r="O20" s="205"/>
    </row>
    <row r="21" spans="1:15" s="108" customFormat="1">
      <c r="A21" s="318" t="s">
        <v>177</v>
      </c>
      <c r="B21" s="318"/>
      <c r="C21" s="318"/>
      <c r="D21" s="318"/>
      <c r="E21" s="318"/>
      <c r="F21" s="318"/>
      <c r="G21" s="318"/>
      <c r="H21" s="318"/>
      <c r="I21" s="318"/>
      <c r="J21" s="119"/>
      <c r="K21" s="175"/>
      <c r="L21" s="175"/>
      <c r="M21" s="175"/>
      <c r="O21" s="205"/>
    </row>
    <row r="22" spans="1:15" s="108" customFormat="1">
      <c r="A22" s="318" t="s">
        <v>11</v>
      </c>
      <c r="B22" s="318"/>
      <c r="C22" s="318"/>
      <c r="D22" s="318"/>
      <c r="E22" s="318"/>
      <c r="F22" s="318"/>
      <c r="G22" s="318"/>
      <c r="H22" s="318"/>
      <c r="I22" s="318"/>
      <c r="J22" s="119"/>
      <c r="K22" s="176">
        <f>H22^2</f>
        <v>0</v>
      </c>
      <c r="L22" s="176">
        <f>I22^2</f>
        <v>0</v>
      </c>
      <c r="M22" s="176" t="e">
        <f>#REF!^2</f>
        <v>#REF!</v>
      </c>
      <c r="O22" s="205"/>
    </row>
    <row r="23" spans="1:15" s="108" customFormat="1">
      <c r="A23" s="318" t="s">
        <v>185</v>
      </c>
      <c r="B23" s="318"/>
      <c r="C23" s="318"/>
      <c r="D23" s="318"/>
      <c r="E23" s="318"/>
      <c r="F23" s="318"/>
      <c r="G23" s="318"/>
      <c r="H23" s="114">
        <f>K23</f>
        <v>0</v>
      </c>
      <c r="I23" s="114">
        <f>L23</f>
        <v>0</v>
      </c>
      <c r="J23" s="115"/>
      <c r="K23" s="176">
        <f>(SUM(K22:K22))^0.5</f>
        <v>0</v>
      </c>
      <c r="L23" s="176">
        <f>(SUM(L22:L22))^0.5</f>
        <v>0</v>
      </c>
      <c r="M23" s="176" t="e">
        <f>(SUM(M22:M22))^0.5</f>
        <v>#REF!</v>
      </c>
      <c r="O23" s="205"/>
    </row>
    <row r="24" spans="1:15" s="108" customFormat="1">
      <c r="A24" s="318" t="s">
        <v>186</v>
      </c>
      <c r="B24" s="318"/>
      <c r="C24" s="318"/>
      <c r="D24" s="318"/>
      <c r="E24" s="318"/>
      <c r="F24" s="318"/>
      <c r="G24" s="318"/>
      <c r="H24" s="114">
        <f>K24</f>
        <v>0</v>
      </c>
      <c r="I24" s="114">
        <f>L24</f>
        <v>0</v>
      </c>
      <c r="J24" s="115"/>
      <c r="K24" s="176">
        <f>K23*1.96</f>
        <v>0</v>
      </c>
      <c r="L24" s="176">
        <f>L23*1.96</f>
        <v>0</v>
      </c>
      <c r="M24" s="176" t="e">
        <f>M23*1.96</f>
        <v>#REF!</v>
      </c>
      <c r="O24" s="205"/>
    </row>
    <row r="25" spans="1:15" s="108" customFormat="1">
      <c r="J25" s="118"/>
      <c r="O25" s="205"/>
    </row>
    <row r="26" spans="1:15" s="108" customFormat="1">
      <c r="A26" s="328" t="s">
        <v>29</v>
      </c>
      <c r="B26" s="328"/>
      <c r="C26" s="328"/>
      <c r="D26" s="328"/>
      <c r="E26" s="328"/>
      <c r="F26" s="328"/>
      <c r="G26" s="328"/>
      <c r="H26" s="328"/>
      <c r="I26" s="328"/>
      <c r="J26" s="118"/>
      <c r="K26" s="335" t="s">
        <v>31</v>
      </c>
      <c r="L26" s="335"/>
      <c r="M26" s="335"/>
      <c r="O26" s="205"/>
    </row>
    <row r="27" spans="1:15" s="108" customFormat="1">
      <c r="A27" s="318" t="s">
        <v>0</v>
      </c>
      <c r="B27" s="318" t="s">
        <v>1</v>
      </c>
      <c r="C27" s="315" t="s">
        <v>241</v>
      </c>
      <c r="D27" s="315"/>
      <c r="E27" s="318" t="s">
        <v>2</v>
      </c>
      <c r="F27" s="315" t="s">
        <v>3</v>
      </c>
      <c r="G27" s="323" t="s">
        <v>194</v>
      </c>
      <c r="H27" s="315" t="s">
        <v>184</v>
      </c>
      <c r="I27" s="315"/>
      <c r="J27" s="119"/>
      <c r="K27" s="335"/>
      <c r="L27" s="335"/>
      <c r="M27" s="335"/>
      <c r="O27" s="205"/>
    </row>
    <row r="28" spans="1:15" s="108" customFormat="1" ht="22.5">
      <c r="A28" s="318"/>
      <c r="B28" s="318"/>
      <c r="C28" s="176" t="s">
        <v>163</v>
      </c>
      <c r="D28" s="176" t="s">
        <v>164</v>
      </c>
      <c r="E28" s="318"/>
      <c r="F28" s="315"/>
      <c r="G28" s="323"/>
      <c r="H28" s="176" t="s">
        <v>163</v>
      </c>
      <c r="I28" s="176" t="s">
        <v>164</v>
      </c>
      <c r="J28" s="181"/>
      <c r="K28" s="335"/>
      <c r="L28" s="335"/>
      <c r="M28" s="335"/>
      <c r="O28" s="205"/>
    </row>
    <row r="29" spans="1:15" s="108" customFormat="1">
      <c r="A29" s="318" t="s">
        <v>177</v>
      </c>
      <c r="B29" s="318"/>
      <c r="C29" s="318"/>
      <c r="D29" s="318"/>
      <c r="E29" s="318"/>
      <c r="F29" s="318"/>
      <c r="G29" s="318"/>
      <c r="H29" s="318"/>
      <c r="I29" s="318"/>
      <c r="J29" s="119"/>
      <c r="K29" s="177"/>
      <c r="L29" s="177"/>
      <c r="M29" s="177"/>
      <c r="O29" s="205"/>
    </row>
    <row r="30" spans="1:15" s="108" customFormat="1">
      <c r="A30" s="318" t="s">
        <v>11</v>
      </c>
      <c r="B30" s="318"/>
      <c r="C30" s="318"/>
      <c r="D30" s="318"/>
      <c r="E30" s="318"/>
      <c r="F30" s="318"/>
      <c r="G30" s="318"/>
      <c r="H30" s="318"/>
      <c r="I30" s="318"/>
      <c r="J30" s="119"/>
      <c r="K30" s="176">
        <f>H30^2</f>
        <v>0</v>
      </c>
      <c r="L30" s="176">
        <f>I30^2</f>
        <v>0</v>
      </c>
      <c r="M30" s="176" t="e">
        <f>#REF!^2</f>
        <v>#REF!</v>
      </c>
      <c r="O30" s="205"/>
    </row>
    <row r="31" spans="1:15" s="108" customFormat="1">
      <c r="J31" s="118"/>
      <c r="O31" s="205"/>
    </row>
    <row r="32" spans="1:15" s="108" customFormat="1">
      <c r="A32" s="319" t="s">
        <v>34</v>
      </c>
      <c r="B32" s="319"/>
      <c r="C32" s="319"/>
      <c r="D32" s="319"/>
      <c r="E32" s="319"/>
      <c r="F32" s="319"/>
      <c r="G32" s="319"/>
      <c r="H32" s="319"/>
      <c r="I32" s="319"/>
      <c r="J32" s="137"/>
      <c r="K32" s="335" t="s">
        <v>31</v>
      </c>
      <c r="L32" s="335"/>
      <c r="M32" s="335"/>
      <c r="O32" s="205"/>
    </row>
    <row r="33" spans="1:15" s="108" customFormat="1">
      <c r="A33" s="318" t="s">
        <v>0</v>
      </c>
      <c r="B33" s="318" t="s">
        <v>1</v>
      </c>
      <c r="C33" s="315" t="s">
        <v>241</v>
      </c>
      <c r="D33" s="315"/>
      <c r="E33" s="318" t="s">
        <v>2</v>
      </c>
      <c r="F33" s="315" t="s">
        <v>3</v>
      </c>
      <c r="G33" s="323" t="s">
        <v>194</v>
      </c>
      <c r="H33" s="315" t="s">
        <v>184</v>
      </c>
      <c r="I33" s="315"/>
      <c r="J33" s="119"/>
      <c r="K33" s="335"/>
      <c r="L33" s="335"/>
      <c r="M33" s="335"/>
      <c r="O33" s="205"/>
    </row>
    <row r="34" spans="1:15" s="108" customFormat="1" ht="22.5">
      <c r="A34" s="318"/>
      <c r="B34" s="318"/>
      <c r="C34" s="176" t="s">
        <v>163</v>
      </c>
      <c r="D34" s="176" t="s">
        <v>164</v>
      </c>
      <c r="E34" s="318"/>
      <c r="F34" s="315"/>
      <c r="G34" s="323"/>
      <c r="H34" s="176" t="s">
        <v>163</v>
      </c>
      <c r="I34" s="176" t="s">
        <v>164</v>
      </c>
      <c r="J34" s="181"/>
      <c r="K34" s="335"/>
      <c r="L34" s="335"/>
      <c r="M34" s="335"/>
      <c r="O34" s="205"/>
    </row>
    <row r="35" spans="1:15" s="108" customFormat="1">
      <c r="A35" s="328" t="s">
        <v>177</v>
      </c>
      <c r="B35" s="328"/>
      <c r="C35" s="328"/>
      <c r="D35" s="328"/>
      <c r="E35" s="328"/>
      <c r="F35" s="328"/>
      <c r="G35" s="328"/>
      <c r="H35" s="328"/>
      <c r="I35" s="328"/>
      <c r="J35" s="118"/>
      <c r="K35" s="177"/>
      <c r="L35" s="177"/>
      <c r="M35" s="177"/>
      <c r="O35" s="205"/>
    </row>
    <row r="36" spans="1:15" s="108" customFormat="1">
      <c r="J36" s="118"/>
      <c r="O36" s="205"/>
    </row>
    <row r="37" spans="1:15" s="108" customFormat="1">
      <c r="A37" s="328" t="s">
        <v>39</v>
      </c>
      <c r="B37" s="328"/>
      <c r="C37" s="328"/>
      <c r="D37" s="328"/>
      <c r="E37" s="328"/>
      <c r="F37" s="328"/>
      <c r="G37" s="328"/>
      <c r="H37" s="328"/>
      <c r="I37" s="328"/>
      <c r="J37" s="118"/>
      <c r="K37" s="335" t="s">
        <v>31</v>
      </c>
      <c r="L37" s="335"/>
      <c r="M37" s="335"/>
      <c r="O37" s="205"/>
    </row>
    <row r="38" spans="1:15" s="108" customFormat="1">
      <c r="A38" s="318" t="s">
        <v>0</v>
      </c>
      <c r="B38" s="318" t="s">
        <v>1</v>
      </c>
      <c r="C38" s="315" t="s">
        <v>241</v>
      </c>
      <c r="D38" s="315"/>
      <c r="E38" s="318" t="s">
        <v>2</v>
      </c>
      <c r="F38" s="315" t="s">
        <v>3</v>
      </c>
      <c r="G38" s="323" t="s">
        <v>194</v>
      </c>
      <c r="H38" s="315" t="s">
        <v>184</v>
      </c>
      <c r="I38" s="315"/>
      <c r="J38" s="118"/>
      <c r="K38" s="335"/>
      <c r="L38" s="335"/>
      <c r="M38" s="335"/>
      <c r="O38" s="205"/>
    </row>
    <row r="39" spans="1:15" s="108" customFormat="1" ht="22.5">
      <c r="A39" s="318"/>
      <c r="B39" s="318"/>
      <c r="C39" s="176" t="s">
        <v>163</v>
      </c>
      <c r="D39" s="176" t="s">
        <v>164</v>
      </c>
      <c r="E39" s="318"/>
      <c r="F39" s="315"/>
      <c r="G39" s="323"/>
      <c r="H39" s="176" t="s">
        <v>163</v>
      </c>
      <c r="I39" s="176" t="s">
        <v>164</v>
      </c>
      <c r="J39" s="118"/>
      <c r="K39" s="335"/>
      <c r="L39" s="335"/>
      <c r="M39" s="335"/>
      <c r="O39" s="205"/>
    </row>
    <row r="40" spans="1:15" s="108" customFormat="1">
      <c r="A40" s="328" t="s">
        <v>177</v>
      </c>
      <c r="B40" s="328"/>
      <c r="C40" s="328"/>
      <c r="D40" s="328"/>
      <c r="E40" s="328"/>
      <c r="F40" s="328"/>
      <c r="G40" s="328"/>
      <c r="H40" s="328"/>
      <c r="I40" s="328"/>
      <c r="J40" s="118"/>
      <c r="K40" s="177"/>
      <c r="L40" s="177"/>
      <c r="M40" s="177"/>
      <c r="O40" s="205"/>
    </row>
    <row r="41" spans="1:15" s="108" customFormat="1">
      <c r="A41" s="328" t="s">
        <v>33</v>
      </c>
      <c r="B41" s="328"/>
      <c r="C41" s="328"/>
      <c r="D41" s="328"/>
      <c r="E41" s="328"/>
      <c r="F41" s="328"/>
      <c r="G41" s="328"/>
      <c r="H41" s="328"/>
      <c r="I41" s="328"/>
      <c r="J41" s="118"/>
      <c r="K41" s="176">
        <f>H41^2</f>
        <v>0</v>
      </c>
      <c r="L41" s="176">
        <f>I41^2</f>
        <v>0</v>
      </c>
      <c r="M41" s="176" t="e">
        <f>#REF!^2</f>
        <v>#REF!</v>
      </c>
      <c r="O41" s="205"/>
    </row>
    <row r="42" spans="1:15" s="108" customFormat="1">
      <c r="J42" s="118"/>
    </row>
  </sheetData>
  <mergeCells count="62">
    <mergeCell ref="A29:I29"/>
    <mergeCell ref="A30:I30"/>
    <mergeCell ref="A21:I21"/>
    <mergeCell ref="A22:I22"/>
    <mergeCell ref="A23:G23"/>
    <mergeCell ref="A24:G24"/>
    <mergeCell ref="A26:I26"/>
    <mergeCell ref="A41:I41"/>
    <mergeCell ref="A35:I35"/>
    <mergeCell ref="A37:I37"/>
    <mergeCell ref="K37:M39"/>
    <mergeCell ref="A38:A39"/>
    <mergeCell ref="B38:B39"/>
    <mergeCell ref="C38:D38"/>
    <mergeCell ref="E38:E39"/>
    <mergeCell ref="F38:F39"/>
    <mergeCell ref="G38:G39"/>
    <mergeCell ref="H38:I38"/>
    <mergeCell ref="A40:I40"/>
    <mergeCell ref="K32:M34"/>
    <mergeCell ref="C33:D33"/>
    <mergeCell ref="E33:E34"/>
    <mergeCell ref="F33:F34"/>
    <mergeCell ref="G33:G34"/>
    <mergeCell ref="H33:I33"/>
    <mergeCell ref="A32:I32"/>
    <mergeCell ref="A33:A34"/>
    <mergeCell ref="B33:B34"/>
    <mergeCell ref="K26:M28"/>
    <mergeCell ref="A27:A28"/>
    <mergeCell ref="B27:B28"/>
    <mergeCell ref="C27:D27"/>
    <mergeCell ref="E27:E28"/>
    <mergeCell ref="F27:F28"/>
    <mergeCell ref="G27:G28"/>
    <mergeCell ref="H27:I27"/>
    <mergeCell ref="A13:I13"/>
    <mergeCell ref="A14:I14"/>
    <mergeCell ref="A15:G15"/>
    <mergeCell ref="A16:G16"/>
    <mergeCell ref="K18:M20"/>
    <mergeCell ref="A19:A20"/>
    <mergeCell ref="B19:B20"/>
    <mergeCell ref="C19:D19"/>
    <mergeCell ref="E19:E20"/>
    <mergeCell ref="F19:F20"/>
    <mergeCell ref="G19:G20"/>
    <mergeCell ref="H19:I19"/>
    <mergeCell ref="A18:I18"/>
    <mergeCell ref="O1:O3"/>
    <mergeCell ref="B1:B2"/>
    <mergeCell ref="C1:D1"/>
    <mergeCell ref="A10:I10"/>
    <mergeCell ref="K10:M12"/>
    <mergeCell ref="A11:A12"/>
    <mergeCell ref="B11:B12"/>
    <mergeCell ref="C11:D11"/>
    <mergeCell ref="E11:E12"/>
    <mergeCell ref="F11:F12"/>
    <mergeCell ref="G11:G12"/>
    <mergeCell ref="H11:I11"/>
    <mergeCell ref="E1:F1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A37" zoomScaleNormal="100" workbookViewId="0">
      <selection activeCell="N4" sqref="N4"/>
    </sheetView>
  </sheetViews>
  <sheetFormatPr defaultColWidth="9.140625" defaultRowHeight="11.25"/>
  <cols>
    <col min="1" max="1" width="5.28515625" style="49" bestFit="1" customWidth="1"/>
    <col min="2" max="2" width="32.85546875" style="21" bestFit="1" customWidth="1"/>
    <col min="3" max="4" width="11.140625" style="53" customWidth="1"/>
    <col min="5" max="5" width="15.28515625" style="49" customWidth="1"/>
    <col min="6" max="6" width="15.28515625" style="53" customWidth="1"/>
    <col min="7" max="7" width="2.85546875" style="49" bestFit="1" customWidth="1"/>
    <col min="8" max="9" width="9" style="53" customWidth="1"/>
    <col min="10" max="10" width="6" style="51" customWidth="1"/>
    <col min="11" max="12" width="10" style="212" bestFit="1" customWidth="1"/>
    <col min="13" max="13" width="6" style="49" customWidth="1"/>
    <col min="14" max="14" width="44.7109375" style="49" customWidth="1"/>
    <col min="15" max="16384" width="9.140625" style="49"/>
  </cols>
  <sheetData>
    <row r="1" spans="1:14" ht="22.5" customHeight="1">
      <c r="B1" s="284" t="s">
        <v>243</v>
      </c>
      <c r="C1" s="284"/>
      <c r="D1" s="284"/>
      <c r="N1" s="283" t="s">
        <v>172</v>
      </c>
    </row>
    <row r="2" spans="1:14">
      <c r="B2" s="313"/>
      <c r="C2" s="294" t="s">
        <v>183</v>
      </c>
      <c r="D2" s="294"/>
      <c r="N2" s="283"/>
    </row>
    <row r="3" spans="1:14" ht="22.5">
      <c r="B3" s="313"/>
      <c r="C3" s="187" t="s">
        <v>163</v>
      </c>
      <c r="D3" s="187" t="s">
        <v>164</v>
      </c>
      <c r="N3" s="283"/>
    </row>
    <row r="4" spans="1:14">
      <c r="B4" s="154" t="s">
        <v>65</v>
      </c>
      <c r="C4" s="20"/>
      <c r="D4" s="20"/>
      <c r="N4" s="258" t="s">
        <v>271</v>
      </c>
    </row>
    <row r="5" spans="1:14">
      <c r="B5" s="155" t="s">
        <v>22</v>
      </c>
      <c r="C5" s="32">
        <f>H43</f>
        <v>2.9493697670745416</v>
      </c>
      <c r="D5" s="32">
        <f>I43</f>
        <v>3.2939456618064198</v>
      </c>
      <c r="E5" s="70"/>
      <c r="F5" s="69"/>
      <c r="G5" s="70"/>
      <c r="H5" s="69"/>
      <c r="I5" s="69"/>
      <c r="J5" s="61"/>
      <c r="K5" s="213"/>
      <c r="L5" s="213"/>
      <c r="N5" s="59"/>
    </row>
    <row r="6" spans="1:14">
      <c r="B6" s="155" t="s">
        <v>29</v>
      </c>
      <c r="C6" s="32"/>
      <c r="D6" s="32"/>
      <c r="E6" s="70"/>
      <c r="F6" s="69"/>
      <c r="G6" s="70"/>
      <c r="H6" s="69"/>
      <c r="I6" s="69"/>
      <c r="J6" s="61"/>
      <c r="K6" s="213"/>
      <c r="L6" s="213"/>
      <c r="N6" s="59"/>
    </row>
    <row r="7" spans="1:14">
      <c r="B7" s="155" t="s">
        <v>38</v>
      </c>
      <c r="C7" s="32"/>
      <c r="D7" s="32"/>
      <c r="E7" s="70"/>
      <c r="F7" s="69"/>
      <c r="G7" s="70"/>
      <c r="H7" s="69"/>
      <c r="I7" s="69"/>
      <c r="J7" s="61"/>
      <c r="K7" s="213"/>
      <c r="L7" s="213"/>
      <c r="N7" s="59"/>
    </row>
    <row r="8" spans="1:14">
      <c r="B8" s="155" t="s">
        <v>40</v>
      </c>
      <c r="C8" s="32"/>
      <c r="D8" s="32"/>
      <c r="E8" s="70"/>
      <c r="F8" s="69"/>
      <c r="G8" s="70"/>
      <c r="H8" s="69"/>
      <c r="I8" s="69"/>
      <c r="J8" s="61"/>
      <c r="K8" s="213"/>
      <c r="L8" s="213"/>
      <c r="N8" s="59"/>
    </row>
    <row r="9" spans="1:14">
      <c r="B9" s="216" t="s">
        <v>64</v>
      </c>
      <c r="C9" s="33">
        <v>2.9</v>
      </c>
      <c r="D9" s="33">
        <v>3.3</v>
      </c>
      <c r="E9" s="70"/>
      <c r="F9" s="69"/>
      <c r="G9" s="70"/>
      <c r="H9" s="69"/>
      <c r="I9" s="69"/>
      <c r="J9" s="61"/>
      <c r="K9" s="213"/>
      <c r="L9" s="213"/>
      <c r="N9" s="59"/>
    </row>
    <row r="10" spans="1:14">
      <c r="B10" s="70"/>
      <c r="C10" s="69"/>
      <c r="D10" s="69"/>
      <c r="E10" s="70"/>
      <c r="F10" s="69"/>
      <c r="G10" s="70"/>
      <c r="H10" s="69"/>
      <c r="I10" s="69"/>
      <c r="J10" s="61"/>
      <c r="K10" s="213"/>
      <c r="L10" s="213"/>
      <c r="N10" s="59"/>
    </row>
    <row r="11" spans="1:14" s="108" customFormat="1">
      <c r="A11" s="328" t="s">
        <v>65</v>
      </c>
      <c r="B11" s="327"/>
      <c r="C11" s="327"/>
      <c r="D11" s="327"/>
      <c r="E11" s="327"/>
      <c r="F11" s="327"/>
      <c r="G11" s="327"/>
      <c r="H11" s="327"/>
      <c r="I11" s="327"/>
      <c r="J11" s="106"/>
      <c r="K11" s="330" t="s">
        <v>31</v>
      </c>
      <c r="L11" s="330"/>
      <c r="N11" s="205"/>
    </row>
    <row r="12" spans="1:14" s="108" customFormat="1">
      <c r="A12" s="318" t="s">
        <v>0</v>
      </c>
      <c r="B12" s="317" t="s">
        <v>1</v>
      </c>
      <c r="C12" s="316" t="s">
        <v>241</v>
      </c>
      <c r="D12" s="316"/>
      <c r="E12" s="317" t="s">
        <v>2</v>
      </c>
      <c r="F12" s="316" t="s">
        <v>3</v>
      </c>
      <c r="G12" s="326" t="s">
        <v>194</v>
      </c>
      <c r="H12" s="316" t="s">
        <v>184</v>
      </c>
      <c r="I12" s="316"/>
      <c r="J12" s="109"/>
      <c r="K12" s="330"/>
      <c r="L12" s="330"/>
      <c r="N12" s="205"/>
    </row>
    <row r="13" spans="1:14" s="111" customFormat="1" ht="22.5">
      <c r="A13" s="318"/>
      <c r="B13" s="317"/>
      <c r="C13" s="130" t="s">
        <v>163</v>
      </c>
      <c r="D13" s="130" t="s">
        <v>164</v>
      </c>
      <c r="E13" s="317"/>
      <c r="F13" s="316"/>
      <c r="G13" s="326"/>
      <c r="H13" s="130" t="s">
        <v>163</v>
      </c>
      <c r="I13" s="130" t="s">
        <v>164</v>
      </c>
      <c r="J13" s="110"/>
      <c r="K13" s="330"/>
      <c r="L13" s="330"/>
      <c r="N13" s="184"/>
    </row>
    <row r="14" spans="1:14" s="108" customFormat="1">
      <c r="A14" s="317" t="s">
        <v>177</v>
      </c>
      <c r="B14" s="317"/>
      <c r="C14" s="317"/>
      <c r="D14" s="317"/>
      <c r="E14" s="317"/>
      <c r="F14" s="317"/>
      <c r="G14" s="317"/>
      <c r="H14" s="317"/>
      <c r="I14" s="317"/>
      <c r="J14" s="109"/>
      <c r="K14" s="214"/>
      <c r="L14" s="214"/>
      <c r="N14" s="205"/>
    </row>
    <row r="15" spans="1:14" s="108" customFormat="1">
      <c r="A15" s="317" t="s">
        <v>11</v>
      </c>
      <c r="B15" s="317"/>
      <c r="C15" s="317"/>
      <c r="D15" s="317"/>
      <c r="E15" s="317"/>
      <c r="F15" s="317"/>
      <c r="G15" s="317"/>
      <c r="H15" s="317"/>
      <c r="I15" s="317"/>
      <c r="J15" s="109"/>
      <c r="K15" s="215">
        <f>H15^2</f>
        <v>0</v>
      </c>
      <c r="L15" s="215">
        <f>I15^2</f>
        <v>0</v>
      </c>
      <c r="N15" s="205"/>
    </row>
    <row r="16" spans="1:14" s="108" customFormat="1">
      <c r="A16" s="318" t="s">
        <v>185</v>
      </c>
      <c r="B16" s="318"/>
      <c r="C16" s="318"/>
      <c r="D16" s="318"/>
      <c r="E16" s="318"/>
      <c r="F16" s="318"/>
      <c r="G16" s="318"/>
      <c r="H16" s="114">
        <f>K16</f>
        <v>0</v>
      </c>
      <c r="I16" s="114">
        <f>L16</f>
        <v>0</v>
      </c>
      <c r="J16" s="115"/>
      <c r="K16" s="208">
        <f>(SUM(K15:K15))^0.5</f>
        <v>0</v>
      </c>
      <c r="L16" s="208">
        <f>(SUM(L15:L15))^0.5</f>
        <v>0</v>
      </c>
      <c r="N16" s="205"/>
    </row>
    <row r="17" spans="1:14" s="108" customFormat="1">
      <c r="A17" s="318" t="s">
        <v>186</v>
      </c>
      <c r="B17" s="318"/>
      <c r="C17" s="318"/>
      <c r="D17" s="318"/>
      <c r="E17" s="318"/>
      <c r="F17" s="318"/>
      <c r="G17" s="318"/>
      <c r="H17" s="114">
        <f>K17</f>
        <v>0</v>
      </c>
      <c r="I17" s="114">
        <f>L17</f>
        <v>0</v>
      </c>
      <c r="J17" s="115"/>
      <c r="K17" s="208">
        <f>K16*1.96</f>
        <v>0</v>
      </c>
      <c r="L17" s="208">
        <f>L16*1.96</f>
        <v>0</v>
      </c>
      <c r="N17" s="205"/>
    </row>
    <row r="18" spans="1:14" s="108" customFormat="1">
      <c r="B18" s="116"/>
      <c r="C18" s="117"/>
      <c r="D18" s="117"/>
      <c r="F18" s="117"/>
      <c r="H18" s="117"/>
      <c r="I18" s="117"/>
      <c r="J18" s="118"/>
      <c r="K18" s="206"/>
      <c r="L18" s="206"/>
      <c r="N18" s="205"/>
    </row>
    <row r="19" spans="1:14">
      <c r="A19" s="283" t="s">
        <v>212</v>
      </c>
      <c r="B19" s="283"/>
      <c r="C19" s="283"/>
      <c r="D19" s="283"/>
      <c r="E19" s="283"/>
      <c r="F19" s="283"/>
      <c r="G19" s="283"/>
      <c r="H19" s="283"/>
      <c r="I19" s="283"/>
      <c r="K19" s="321" t="s">
        <v>31</v>
      </c>
      <c r="L19" s="321"/>
      <c r="N19" s="59"/>
    </row>
    <row r="20" spans="1:14">
      <c r="A20" s="284" t="s">
        <v>0</v>
      </c>
      <c r="B20" s="284" t="s">
        <v>1</v>
      </c>
      <c r="C20" s="294" t="s">
        <v>241</v>
      </c>
      <c r="D20" s="294"/>
      <c r="E20" s="284" t="s">
        <v>2</v>
      </c>
      <c r="F20" s="294" t="s">
        <v>3</v>
      </c>
      <c r="G20" s="325" t="s">
        <v>4</v>
      </c>
      <c r="H20" s="331" t="s">
        <v>184</v>
      </c>
      <c r="I20" s="331"/>
      <c r="J20" s="16"/>
      <c r="K20" s="321"/>
      <c r="L20" s="321"/>
      <c r="N20" s="59"/>
    </row>
    <row r="21" spans="1:14" ht="22.5">
      <c r="A21" s="284"/>
      <c r="B21" s="284"/>
      <c r="C21" s="187" t="s">
        <v>163</v>
      </c>
      <c r="D21" s="187" t="s">
        <v>164</v>
      </c>
      <c r="E21" s="284"/>
      <c r="F21" s="294"/>
      <c r="G21" s="325"/>
      <c r="H21" s="187" t="s">
        <v>163</v>
      </c>
      <c r="I21" s="187" t="s">
        <v>164</v>
      </c>
      <c r="J21" s="58"/>
      <c r="K21" s="321"/>
      <c r="L21" s="321"/>
      <c r="N21" s="59"/>
    </row>
    <row r="22" spans="1:14">
      <c r="A22" s="295" t="s">
        <v>177</v>
      </c>
      <c r="B22" s="295"/>
      <c r="C22" s="295"/>
      <c r="D22" s="295"/>
      <c r="E22" s="295"/>
      <c r="F22" s="295"/>
      <c r="G22" s="295"/>
      <c r="H22" s="295"/>
      <c r="I22" s="295"/>
      <c r="J22" s="11"/>
      <c r="K22" s="209"/>
      <c r="L22" s="209"/>
      <c r="N22" s="59"/>
    </row>
    <row r="23" spans="1:14" ht="22.5">
      <c r="A23" s="3" t="str">
        <f>'CATR-Er'!A5</f>
        <v>A2-1a</v>
      </c>
      <c r="B23" s="64" t="str">
        <f>'CATR-Er'!B5</f>
        <v>Misalignment and pointing error of BS (for EIRP)</v>
      </c>
      <c r="C23" s="147">
        <f>'CATR-Er'!C5</f>
        <v>0.2</v>
      </c>
      <c r="D23" s="147">
        <f>'CATR-Er'!D5</f>
        <v>0.2</v>
      </c>
      <c r="E23" s="146" t="str">
        <f>'CATR-Er'!F5</f>
        <v>Exp. normal</v>
      </c>
      <c r="F23" s="147">
        <f>'CATR-Er'!G5</f>
        <v>2</v>
      </c>
      <c r="G23" s="146">
        <f>'CATR-Er'!H5</f>
        <v>1</v>
      </c>
      <c r="H23" s="2">
        <f t="shared" ref="H23:I28" si="0">C23/$F23</f>
        <v>0.1</v>
      </c>
      <c r="I23" s="2">
        <f t="shared" si="0"/>
        <v>0.1</v>
      </c>
      <c r="J23" s="17"/>
      <c r="K23" s="210">
        <f t="shared" ref="K23:K41" si="1">H23^2</f>
        <v>1.0000000000000002E-2</v>
      </c>
      <c r="L23" s="210">
        <f t="shared" ref="L23:L41" si="2">I23^2</f>
        <v>1.0000000000000002E-2</v>
      </c>
      <c r="N23" s="59"/>
    </row>
    <row r="24" spans="1:14" ht="33.75">
      <c r="A24" s="3" t="str">
        <f>TE!A9</f>
        <v>C1-9</v>
      </c>
      <c r="B24" s="64" t="str">
        <f>TE!B9</f>
        <v>RF power measurement equipment standard uncertainty σ (dB) of the absolute level for a time domain wideband measurement for FR2</v>
      </c>
      <c r="C24" s="147">
        <f>TE!C9</f>
        <v>1.25</v>
      </c>
      <c r="D24" s="147">
        <f>TE!D9</f>
        <v>1.45</v>
      </c>
      <c r="E24" s="146" t="str">
        <f>TE!E9</f>
        <v>Gaussian</v>
      </c>
      <c r="F24" s="147">
        <f>TE!F9</f>
        <v>1</v>
      </c>
      <c r="G24" s="146">
        <f>'CATR-Er'!H16</f>
        <v>1</v>
      </c>
      <c r="H24" s="2">
        <f t="shared" si="0"/>
        <v>1.25</v>
      </c>
      <c r="I24" s="2">
        <f t="shared" si="0"/>
        <v>1.45</v>
      </c>
      <c r="J24" s="17"/>
      <c r="K24" s="210">
        <f t="shared" si="1"/>
        <v>1.5625</v>
      </c>
      <c r="L24" s="210">
        <f t="shared" si="2"/>
        <v>2.1025</v>
      </c>
      <c r="N24" s="59"/>
    </row>
    <row r="25" spans="1:14" ht="22.5">
      <c r="A25" s="3" t="str">
        <f>'CATR-Er'!A8</f>
        <v>A2-2a</v>
      </c>
      <c r="B25" s="64" t="str">
        <f>'CATR-Er'!B8</f>
        <v>Standing wave between BS and test range antenna</v>
      </c>
      <c r="C25" s="147">
        <f>'CATR-Er'!C8</f>
        <v>0.03</v>
      </c>
      <c r="D25" s="147">
        <f>'CATR-Er'!D8</f>
        <v>0.03</v>
      </c>
      <c r="E25" s="146" t="str">
        <f>'CATR-Er'!F8</f>
        <v>U-shaped</v>
      </c>
      <c r="F25" s="147">
        <f>'CATR-Er'!G8</f>
        <v>1.4142135623730951</v>
      </c>
      <c r="G25" s="146">
        <f>'CATR-Er'!H8</f>
        <v>1</v>
      </c>
      <c r="H25" s="2">
        <f t="shared" si="0"/>
        <v>2.1213203435596423E-2</v>
      </c>
      <c r="I25" s="2">
        <f t="shared" si="0"/>
        <v>2.1213203435596423E-2</v>
      </c>
      <c r="J25" s="17"/>
      <c r="K25" s="210">
        <f t="shared" si="1"/>
        <v>4.4999999999999988E-4</v>
      </c>
      <c r="L25" s="210">
        <f t="shared" si="2"/>
        <v>4.4999999999999988E-4</v>
      </c>
      <c r="N25" s="59"/>
    </row>
    <row r="26" spans="1:14" ht="22.5">
      <c r="A26" s="3" t="str">
        <f>'CATR-Er'!A9</f>
        <v>A2-3</v>
      </c>
      <c r="B26" s="64" t="str">
        <f>'CATR-Er'!B9</f>
        <v>RF leakage (SGH connector terminated &amp; test range antenna connector cable terminated)</v>
      </c>
      <c r="C26" s="147">
        <f>'CATR-Er'!C9</f>
        <v>0.01</v>
      </c>
      <c r="D26" s="147">
        <f>'CATR-Er'!D9</f>
        <v>0.01</v>
      </c>
      <c r="E26" s="146" t="str">
        <f>'CATR-Er'!F9</f>
        <v>Gaussian</v>
      </c>
      <c r="F26" s="147">
        <f>'CATR-Er'!G9</f>
        <v>1</v>
      </c>
      <c r="G26" s="146">
        <f>'CATR-Er'!H9</f>
        <v>1</v>
      </c>
      <c r="H26" s="2">
        <f t="shared" si="0"/>
        <v>0.01</v>
      </c>
      <c r="I26" s="2">
        <f t="shared" si="0"/>
        <v>0.01</v>
      </c>
      <c r="J26" s="17"/>
      <c r="K26" s="210">
        <f t="shared" si="1"/>
        <v>1E-4</v>
      </c>
      <c r="L26" s="210">
        <f t="shared" si="2"/>
        <v>1E-4</v>
      </c>
      <c r="N26" s="59"/>
    </row>
    <row r="27" spans="1:14">
      <c r="A27" s="3" t="str">
        <f>'CATR-Er'!A10</f>
        <v>A2-4a</v>
      </c>
      <c r="B27" s="64" t="str">
        <f>'CATR-Er'!B10</f>
        <v>QZ ripple experienced by BS</v>
      </c>
      <c r="C27" s="147">
        <f>'CATR-Er'!C10</f>
        <v>0.4</v>
      </c>
      <c r="D27" s="147">
        <f>'CATR-Er'!D10</f>
        <v>0.4</v>
      </c>
      <c r="E27" s="146" t="str">
        <f>'CATR-Er'!F10</f>
        <v xml:space="preserve">Gaussian </v>
      </c>
      <c r="F27" s="147">
        <f>'CATR-Er'!G10</f>
        <v>1</v>
      </c>
      <c r="G27" s="146">
        <f>'CATR-Er'!H10</f>
        <v>1</v>
      </c>
      <c r="H27" s="2">
        <f t="shared" si="0"/>
        <v>0.4</v>
      </c>
      <c r="I27" s="2">
        <f t="shared" si="0"/>
        <v>0.4</v>
      </c>
      <c r="J27" s="17"/>
      <c r="K27" s="210">
        <f t="shared" si="1"/>
        <v>0.16000000000000003</v>
      </c>
      <c r="L27" s="210">
        <f t="shared" si="2"/>
        <v>0.16000000000000003</v>
      </c>
      <c r="N27" s="59"/>
    </row>
    <row r="28" spans="1:14">
      <c r="A28" s="3" t="str">
        <f>'CATR-Er'!A11</f>
        <v>A2-12</v>
      </c>
      <c r="B28" s="64" t="str">
        <f>'CATR-Er'!B11</f>
        <v>Frequency flatness of test system</v>
      </c>
      <c r="C28" s="147">
        <f>'CATR-Er'!C11</f>
        <v>0.25</v>
      </c>
      <c r="D28" s="147">
        <f>'CATR-Er'!D11</f>
        <v>0.25</v>
      </c>
      <c r="E28" s="146" t="str">
        <f>'CATR-Er'!F11</f>
        <v>Gaussian</v>
      </c>
      <c r="F28" s="147">
        <f>'CATR-Er'!G11</f>
        <v>1</v>
      </c>
      <c r="G28" s="146">
        <f>'CATR-Er'!H11</f>
        <v>1</v>
      </c>
      <c r="H28" s="2">
        <f t="shared" si="0"/>
        <v>0.25</v>
      </c>
      <c r="I28" s="2">
        <f t="shared" si="0"/>
        <v>0.25</v>
      </c>
      <c r="J28" s="17"/>
      <c r="K28" s="210">
        <f t="shared" si="1"/>
        <v>6.25E-2</v>
      </c>
      <c r="L28" s="210">
        <f t="shared" si="2"/>
        <v>6.25E-2</v>
      </c>
      <c r="N28" s="59"/>
    </row>
    <row r="29" spans="1:14">
      <c r="A29" s="295" t="s">
        <v>11</v>
      </c>
      <c r="B29" s="295"/>
      <c r="C29" s="295"/>
      <c r="D29" s="295"/>
      <c r="E29" s="295"/>
      <c r="F29" s="295"/>
      <c r="G29" s="295"/>
      <c r="H29" s="295"/>
      <c r="I29" s="295"/>
      <c r="J29" s="11"/>
      <c r="K29" s="210">
        <f t="shared" si="1"/>
        <v>0</v>
      </c>
      <c r="L29" s="210">
        <f t="shared" si="2"/>
        <v>0</v>
      </c>
      <c r="N29" s="59"/>
    </row>
    <row r="30" spans="1:14">
      <c r="A30" s="3" t="str">
        <f>TE!A11</f>
        <v>C1-3</v>
      </c>
      <c r="B30" s="64" t="str">
        <f>TE!B11</f>
        <v>Uncertainty of the network analyzer</v>
      </c>
      <c r="C30" s="147">
        <f>TE!C11</f>
        <v>0.3</v>
      </c>
      <c r="D30" s="147">
        <f>TE!D11</f>
        <v>0.3</v>
      </c>
      <c r="E30" s="146" t="str">
        <f>TE!E11</f>
        <v>Gaussian</v>
      </c>
      <c r="F30" s="147">
        <f>TE!F11</f>
        <v>1</v>
      </c>
      <c r="G30" s="146">
        <f>'CATR-Er'!H21</f>
        <v>1</v>
      </c>
      <c r="H30" s="2">
        <f t="shared" ref="H30:H41" si="3">C30/$F30</f>
        <v>0.3</v>
      </c>
      <c r="I30" s="2">
        <f t="shared" ref="I30:I41" si="4">D30/$F30</f>
        <v>0.3</v>
      </c>
      <c r="J30" s="17"/>
      <c r="K30" s="210">
        <f t="shared" si="1"/>
        <v>0.09</v>
      </c>
      <c r="L30" s="210">
        <f t="shared" si="2"/>
        <v>0.09</v>
      </c>
      <c r="N30" s="59"/>
    </row>
    <row r="31" spans="1:14" ht="22.5">
      <c r="A31" s="3" t="str">
        <f>'CATR-Er'!A23</f>
        <v>A2-5b</v>
      </c>
      <c r="B31" s="64" t="str">
        <f>'CATR-Er'!B23</f>
        <v>Mismatch of receiver chain for low power receiver</v>
      </c>
      <c r="C31" s="147">
        <f>'CATR-Er'!C23</f>
        <v>0.72</v>
      </c>
      <c r="D31" s="147">
        <f>'CATR-Er'!D23</f>
        <v>0.72</v>
      </c>
      <c r="E31" s="146" t="str">
        <f>'CATR-Er'!F23</f>
        <v>U-shaped</v>
      </c>
      <c r="F31" s="147">
        <f>'CATR-Er'!G23</f>
        <v>1.4142135623730951</v>
      </c>
      <c r="G31" s="146">
        <f>'CATR-Er'!H22</f>
        <v>1</v>
      </c>
      <c r="H31" s="2">
        <f t="shared" si="3"/>
        <v>0.50911688245431419</v>
      </c>
      <c r="I31" s="2">
        <f t="shared" si="4"/>
        <v>0.50911688245431419</v>
      </c>
      <c r="J31" s="17"/>
      <c r="K31" s="210">
        <f t="shared" si="1"/>
        <v>0.25919999999999999</v>
      </c>
      <c r="L31" s="210">
        <f t="shared" si="2"/>
        <v>0.25919999999999999</v>
      </c>
      <c r="N31" s="59"/>
    </row>
    <row r="32" spans="1:14">
      <c r="A32" s="3" t="str">
        <f>'CATR-Er'!A24</f>
        <v>A2-6</v>
      </c>
      <c r="B32" s="64" t="str">
        <f>'CATR-Er'!B24</f>
        <v>Insertion loss of receiver chain</v>
      </c>
      <c r="C32" s="147">
        <f>'CATR-Er'!C24</f>
        <v>0</v>
      </c>
      <c r="D32" s="147">
        <f>'CATR-Er'!D24</f>
        <v>0</v>
      </c>
      <c r="E32" s="146" t="str">
        <f>'CATR-Er'!F24</f>
        <v>Rectangular</v>
      </c>
      <c r="F32" s="147">
        <f>'CATR-Er'!G24</f>
        <v>1.7320508075688772</v>
      </c>
      <c r="G32" s="146">
        <f>'CATR-Er'!H24</f>
        <v>1</v>
      </c>
      <c r="H32" s="2">
        <f t="shared" si="3"/>
        <v>0</v>
      </c>
      <c r="I32" s="2">
        <f t="shared" si="4"/>
        <v>0</v>
      </c>
      <c r="J32" s="17"/>
      <c r="K32" s="210">
        <f t="shared" si="1"/>
        <v>0</v>
      </c>
      <c r="L32" s="210">
        <f t="shared" si="2"/>
        <v>0</v>
      </c>
      <c r="N32" s="59"/>
    </row>
    <row r="33" spans="1:14" ht="22.5">
      <c r="A33" s="3" t="str">
        <f>'CATR-Er'!A25</f>
        <v>A2-3</v>
      </c>
      <c r="B33" s="64" t="str">
        <f>'CATR-Er'!B25</f>
        <v>RF leakage (SGH connector terminated &amp; test range antenna connector cable terminated)</v>
      </c>
      <c r="C33" s="147">
        <f>'CATR-Er'!C25</f>
        <v>0.01</v>
      </c>
      <c r="D33" s="147">
        <f>'CATR-Er'!D25</f>
        <v>0.01</v>
      </c>
      <c r="E33" s="146" t="str">
        <f>'CATR-Er'!F25</f>
        <v>Gaussian</v>
      </c>
      <c r="F33" s="147">
        <f>'CATR-Er'!G25</f>
        <v>1</v>
      </c>
      <c r="G33" s="146">
        <f>'CATR-Er'!H25</f>
        <v>1</v>
      </c>
      <c r="H33" s="2">
        <f t="shared" si="3"/>
        <v>0.01</v>
      </c>
      <c r="I33" s="2">
        <f t="shared" si="4"/>
        <v>0.01</v>
      </c>
      <c r="J33" s="17"/>
      <c r="K33" s="210">
        <f t="shared" si="1"/>
        <v>1E-4</v>
      </c>
      <c r="L33" s="210">
        <f t="shared" si="2"/>
        <v>1E-4</v>
      </c>
      <c r="N33" s="59"/>
    </row>
    <row r="34" spans="1:14" ht="22.5">
      <c r="A34" s="3" t="str">
        <f>'CATR-Er'!A26</f>
        <v>A2-7</v>
      </c>
      <c r="B34" s="64" t="str">
        <f>'CATR-Er'!B26</f>
        <v>Influence of the calibration antenna feed cable</v>
      </c>
      <c r="C34" s="147">
        <f>'CATR-Er'!C26</f>
        <v>0.21</v>
      </c>
      <c r="D34" s="147">
        <f>'CATR-Er'!D26</f>
        <v>0.28999999999999998</v>
      </c>
      <c r="E34" s="146" t="str">
        <f>'CATR-Er'!F26</f>
        <v>U-shaped</v>
      </c>
      <c r="F34" s="147">
        <f>'CATR-Er'!G26</f>
        <v>1.4142135623730951</v>
      </c>
      <c r="G34" s="146">
        <f>'CATR-Er'!H26</f>
        <v>1</v>
      </c>
      <c r="H34" s="2">
        <f t="shared" si="3"/>
        <v>0.14849242404917495</v>
      </c>
      <c r="I34" s="2">
        <f t="shared" si="4"/>
        <v>0.20506096654409875</v>
      </c>
      <c r="J34" s="17"/>
      <c r="K34" s="210">
        <f t="shared" si="1"/>
        <v>2.2049999999999993E-2</v>
      </c>
      <c r="L34" s="210">
        <f t="shared" si="2"/>
        <v>4.2049999999999983E-2</v>
      </c>
      <c r="N34" s="59"/>
    </row>
    <row r="35" spans="1:14" ht="21.75" customHeight="1">
      <c r="A35" s="146" t="str">
        <f>TE!A12</f>
        <v>C1-4</v>
      </c>
      <c r="B35" s="64" t="str">
        <f>TE!B12</f>
        <v>Uncertainty of the absolute gain of the reference antenna</v>
      </c>
      <c r="C35" s="147">
        <f>TE!C12</f>
        <v>0.51961524227066314</v>
      </c>
      <c r="D35" s="147">
        <f>TE!D12</f>
        <v>0.51961524227066314</v>
      </c>
      <c r="E35" s="146" t="str">
        <f>TE!E12</f>
        <v>Rectangular</v>
      </c>
      <c r="F35" s="147">
        <f>TE!F12</f>
        <v>1.7320508075688772</v>
      </c>
      <c r="G35" s="146">
        <f>'CATR-Er'!H27</f>
        <v>1</v>
      </c>
      <c r="H35" s="2">
        <f t="shared" si="3"/>
        <v>0.3</v>
      </c>
      <c r="I35" s="2">
        <f t="shared" si="4"/>
        <v>0.3</v>
      </c>
      <c r="J35" s="58"/>
      <c r="K35" s="210">
        <f t="shared" si="1"/>
        <v>0.09</v>
      </c>
      <c r="L35" s="210">
        <f t="shared" si="2"/>
        <v>0.09</v>
      </c>
      <c r="N35" s="59"/>
    </row>
    <row r="36" spans="1:14">
      <c r="A36" s="3" t="str">
        <f>'CATR-Er'!A28</f>
        <v>A2-8</v>
      </c>
      <c r="B36" s="64" t="str">
        <f>'CATR-Er'!B28</f>
        <v>Misalignment positioning system</v>
      </c>
      <c r="C36" s="147">
        <f>'CATR-Er'!C28</f>
        <v>0</v>
      </c>
      <c r="D36" s="147">
        <f>'CATR-Er'!D28</f>
        <v>0</v>
      </c>
      <c r="E36" s="146" t="str">
        <f>'CATR-Er'!F28</f>
        <v xml:space="preserve">Exp. normal </v>
      </c>
      <c r="F36" s="147">
        <f>'CATR-Er'!G28</f>
        <v>2</v>
      </c>
      <c r="G36" s="146">
        <f>'CATR-Er'!H28</f>
        <v>1</v>
      </c>
      <c r="H36" s="2">
        <f t="shared" si="3"/>
        <v>0</v>
      </c>
      <c r="I36" s="2">
        <f t="shared" si="4"/>
        <v>0</v>
      </c>
      <c r="J36" s="17"/>
      <c r="K36" s="210">
        <f t="shared" si="1"/>
        <v>0</v>
      </c>
      <c r="L36" s="210">
        <f t="shared" si="2"/>
        <v>0</v>
      </c>
      <c r="N36" s="59"/>
    </row>
    <row r="37" spans="1:14" ht="22.5">
      <c r="A37" s="3" t="str">
        <f>'CATR-Er'!A29</f>
        <v>A2-1b</v>
      </c>
      <c r="B37" s="64" t="str">
        <f>'CATR-Er'!B29</f>
        <v>Misalignment and pointing error of calibration antenna (for EIRP)</v>
      </c>
      <c r="C37" s="147">
        <f>'CATR-Er'!C29</f>
        <v>0</v>
      </c>
      <c r="D37" s="147">
        <f>'CATR-Er'!D29</f>
        <v>0</v>
      </c>
      <c r="E37" s="146" t="str">
        <f>'CATR-Er'!F29</f>
        <v>Exp. normal</v>
      </c>
      <c r="F37" s="147">
        <f>'CATR-Er'!G29</f>
        <v>2</v>
      </c>
      <c r="G37" s="146">
        <f>'CATR-Er'!H29</f>
        <v>1</v>
      </c>
      <c r="H37" s="2">
        <f t="shared" si="3"/>
        <v>0</v>
      </c>
      <c r="I37" s="2">
        <f t="shared" si="4"/>
        <v>0</v>
      </c>
      <c r="J37" s="17"/>
      <c r="K37" s="210">
        <f t="shared" si="1"/>
        <v>0</v>
      </c>
      <c r="L37" s="210">
        <f t="shared" si="2"/>
        <v>0</v>
      </c>
      <c r="N37" s="59"/>
    </row>
    <row r="38" spans="1:14">
      <c r="A38" s="3" t="str">
        <f>'CATR-Er'!A30</f>
        <v>A2-9</v>
      </c>
      <c r="B38" s="64" t="str">
        <f>'CATR-Er'!B30</f>
        <v>Rotary joints</v>
      </c>
      <c r="C38" s="147">
        <f>'CATR-Er'!C30</f>
        <v>0</v>
      </c>
      <c r="D38" s="147">
        <f>'CATR-Er'!D30</f>
        <v>0</v>
      </c>
      <c r="E38" s="146" t="str">
        <f>'CATR-Er'!F30</f>
        <v>U-shaped</v>
      </c>
      <c r="F38" s="147">
        <f>'CATR-Er'!G30</f>
        <v>1.4142135623730951</v>
      </c>
      <c r="G38" s="146">
        <f>'CATR-Er'!H30</f>
        <v>1</v>
      </c>
      <c r="H38" s="2">
        <f t="shared" si="3"/>
        <v>0</v>
      </c>
      <c r="I38" s="2">
        <f t="shared" si="4"/>
        <v>0</v>
      </c>
      <c r="J38" s="17"/>
      <c r="K38" s="210">
        <f t="shared" si="1"/>
        <v>0</v>
      </c>
      <c r="L38" s="210">
        <f t="shared" si="2"/>
        <v>0</v>
      </c>
      <c r="N38" s="59"/>
    </row>
    <row r="39" spans="1:14" ht="22.5">
      <c r="A39" s="3" t="str">
        <f>'CATR-Er'!A31</f>
        <v>A2-2b</v>
      </c>
      <c r="B39" s="64" t="str">
        <f>'CATR-Er'!B31</f>
        <v>Standing wave between calibration antenna and test range antenna</v>
      </c>
      <c r="C39" s="147">
        <f>'CATR-Er'!C31</f>
        <v>0.09</v>
      </c>
      <c r="D39" s="147">
        <f>'CATR-Er'!D31</f>
        <v>0.09</v>
      </c>
      <c r="E39" s="146" t="str">
        <f>'CATR-Er'!F31</f>
        <v>U-shaped</v>
      </c>
      <c r="F39" s="147">
        <f>'CATR-Er'!G31</f>
        <v>1.4142135623730951</v>
      </c>
      <c r="G39" s="146">
        <f>'CATR-Er'!H31</f>
        <v>1</v>
      </c>
      <c r="H39" s="2">
        <f t="shared" si="3"/>
        <v>6.3639610306789274E-2</v>
      </c>
      <c r="I39" s="2">
        <f t="shared" si="4"/>
        <v>6.3639610306789274E-2</v>
      </c>
      <c r="J39" s="17"/>
      <c r="K39" s="210">
        <f t="shared" si="1"/>
        <v>4.0499999999999998E-3</v>
      </c>
      <c r="L39" s="210">
        <f t="shared" si="2"/>
        <v>4.0499999999999998E-3</v>
      </c>
      <c r="N39" s="59"/>
    </row>
    <row r="40" spans="1:14" ht="22.5">
      <c r="A40" s="3" t="str">
        <f>'CATR-Er'!A32</f>
        <v>A2-4b</v>
      </c>
      <c r="B40" s="64" t="str">
        <f>'CATR-Er'!B32</f>
        <v>QZ ripple experienced by calibration antenna (normal test conditions)</v>
      </c>
      <c r="C40" s="147">
        <f>'CATR-Er'!C32</f>
        <v>8.9999999999999993E-3</v>
      </c>
      <c r="D40" s="147">
        <f>'CATR-Er'!D32</f>
        <v>8.9999999999999993E-3</v>
      </c>
      <c r="E40" s="146" t="str">
        <f>'CATR-Er'!F32</f>
        <v>Gaussian</v>
      </c>
      <c r="F40" s="147">
        <f>'CATR-Er'!G32</f>
        <v>1</v>
      </c>
      <c r="G40" s="146">
        <f>'CATR-Er'!H32</f>
        <v>1</v>
      </c>
      <c r="H40" s="2">
        <f t="shared" si="3"/>
        <v>8.9999999999999993E-3</v>
      </c>
      <c r="I40" s="2">
        <f t="shared" si="4"/>
        <v>8.9999999999999993E-3</v>
      </c>
      <c r="J40" s="17"/>
      <c r="K40" s="210">
        <f t="shared" si="1"/>
        <v>8.099999999999999E-5</v>
      </c>
      <c r="L40" s="210">
        <f t="shared" si="2"/>
        <v>8.099999999999999E-5</v>
      </c>
      <c r="N40" s="59"/>
    </row>
    <row r="41" spans="1:14">
      <c r="A41" s="3" t="str">
        <f>'CATR-Er'!A33</f>
        <v>A2-11</v>
      </c>
      <c r="B41" s="64" t="str">
        <f>'CATR-Er'!B33</f>
        <v>Switching uncertainty</v>
      </c>
      <c r="C41" s="147">
        <f>'CATR-Er'!C33</f>
        <v>0.1</v>
      </c>
      <c r="D41" s="147">
        <f>'CATR-Er'!D33</f>
        <v>0.1</v>
      </c>
      <c r="E41" s="146" t="str">
        <f>'CATR-Er'!F33</f>
        <v>Rectangular</v>
      </c>
      <c r="F41" s="147">
        <f>'CATR-Er'!G33</f>
        <v>1.7320508075688772</v>
      </c>
      <c r="G41" s="146">
        <f>'CATR-Er'!H33</f>
        <v>1</v>
      </c>
      <c r="H41" s="2">
        <f t="shared" si="3"/>
        <v>5.7735026918962581E-2</v>
      </c>
      <c r="I41" s="2">
        <f t="shared" si="4"/>
        <v>5.7735026918962581E-2</v>
      </c>
      <c r="J41" s="17"/>
      <c r="K41" s="210">
        <f t="shared" si="1"/>
        <v>3.333333333333334E-3</v>
      </c>
      <c r="L41" s="210">
        <f t="shared" si="2"/>
        <v>3.333333333333334E-3</v>
      </c>
      <c r="N41" s="59"/>
    </row>
    <row r="42" spans="1:14">
      <c r="A42" s="333" t="s">
        <v>185</v>
      </c>
      <c r="B42" s="333"/>
      <c r="C42" s="333"/>
      <c r="D42" s="333"/>
      <c r="E42" s="333"/>
      <c r="F42" s="333"/>
      <c r="G42" s="333"/>
      <c r="H42" s="145">
        <f t="shared" ref="H42:H43" si="5">K42</f>
        <v>1.5047804934053783</v>
      </c>
      <c r="I42" s="145">
        <f>L42</f>
        <v>1.6805845213298061</v>
      </c>
      <c r="J42" s="13"/>
      <c r="K42" s="210">
        <f>(SUM(K23:K41))^0.5</f>
        <v>1.5047804934053783</v>
      </c>
      <c r="L42" s="210">
        <f>(SUM(L23:L41))^0.5</f>
        <v>1.6805845213298061</v>
      </c>
      <c r="N42" s="59"/>
    </row>
    <row r="43" spans="1:14">
      <c r="A43" s="333" t="s">
        <v>186</v>
      </c>
      <c r="B43" s="333"/>
      <c r="C43" s="333"/>
      <c r="D43" s="333"/>
      <c r="E43" s="333"/>
      <c r="F43" s="333"/>
      <c r="G43" s="333"/>
      <c r="H43" s="145">
        <f t="shared" si="5"/>
        <v>2.9493697670745416</v>
      </c>
      <c r="I43" s="145">
        <f>L43</f>
        <v>3.2939456618064198</v>
      </c>
      <c r="J43" s="13"/>
      <c r="K43" s="210">
        <f>K42*1.96</f>
        <v>2.9493697670745416</v>
      </c>
      <c r="L43" s="210">
        <f>L42*1.96</f>
        <v>3.2939456618064198</v>
      </c>
      <c r="N43" s="59"/>
    </row>
    <row r="44" spans="1:14">
      <c r="B44" s="49"/>
      <c r="N44" s="59"/>
    </row>
    <row r="45" spans="1:14" s="108" customFormat="1">
      <c r="A45" s="328" t="s">
        <v>29</v>
      </c>
      <c r="B45" s="328"/>
      <c r="C45" s="328"/>
      <c r="D45" s="328"/>
      <c r="E45" s="328"/>
      <c r="F45" s="328"/>
      <c r="G45" s="328"/>
      <c r="H45" s="328"/>
      <c r="I45" s="328"/>
      <c r="J45" s="118"/>
      <c r="K45" s="314" t="s">
        <v>31</v>
      </c>
      <c r="L45" s="314"/>
      <c r="N45" s="205"/>
    </row>
    <row r="46" spans="1:14" s="108" customFormat="1">
      <c r="A46" s="318" t="s">
        <v>0</v>
      </c>
      <c r="B46" s="318" t="s">
        <v>1</v>
      </c>
      <c r="C46" s="315" t="s">
        <v>241</v>
      </c>
      <c r="D46" s="315"/>
      <c r="E46" s="318" t="s">
        <v>2</v>
      </c>
      <c r="F46" s="315" t="s">
        <v>3</v>
      </c>
      <c r="G46" s="323" t="s">
        <v>194</v>
      </c>
      <c r="H46" s="315" t="s">
        <v>184</v>
      </c>
      <c r="I46" s="315"/>
      <c r="J46" s="119"/>
      <c r="K46" s="314"/>
      <c r="L46" s="314"/>
      <c r="N46" s="205"/>
    </row>
    <row r="47" spans="1:14" s="108" customFormat="1" ht="22.5">
      <c r="A47" s="318"/>
      <c r="B47" s="318"/>
      <c r="C47" s="114" t="s">
        <v>163</v>
      </c>
      <c r="D47" s="114" t="s">
        <v>164</v>
      </c>
      <c r="E47" s="318"/>
      <c r="F47" s="315"/>
      <c r="G47" s="323"/>
      <c r="H47" s="114" t="s">
        <v>163</v>
      </c>
      <c r="I47" s="114" t="s">
        <v>164</v>
      </c>
      <c r="J47" s="181"/>
      <c r="K47" s="314"/>
      <c r="L47" s="314"/>
      <c r="N47" s="205"/>
    </row>
    <row r="48" spans="1:14" s="108" customFormat="1">
      <c r="A48" s="318" t="s">
        <v>177</v>
      </c>
      <c r="B48" s="318"/>
      <c r="C48" s="318"/>
      <c r="D48" s="318"/>
      <c r="E48" s="318"/>
      <c r="F48" s="318"/>
      <c r="G48" s="318"/>
      <c r="H48" s="318"/>
      <c r="I48" s="318"/>
      <c r="J48" s="119"/>
      <c r="K48" s="211"/>
      <c r="L48" s="211"/>
      <c r="N48" s="205"/>
    </row>
    <row r="49" spans="1:14" s="108" customFormat="1">
      <c r="A49" s="318" t="s">
        <v>11</v>
      </c>
      <c r="B49" s="318"/>
      <c r="C49" s="318"/>
      <c r="D49" s="318"/>
      <c r="E49" s="318"/>
      <c r="F49" s="318"/>
      <c r="G49" s="318"/>
      <c r="H49" s="318"/>
      <c r="I49" s="318"/>
      <c r="J49" s="119"/>
      <c r="K49" s="208">
        <f>H49^2</f>
        <v>0</v>
      </c>
      <c r="L49" s="208">
        <f>I49^2</f>
        <v>0</v>
      </c>
      <c r="N49" s="205"/>
    </row>
    <row r="50" spans="1:14" s="108" customFormat="1">
      <c r="A50" s="318" t="s">
        <v>185</v>
      </c>
      <c r="B50" s="318"/>
      <c r="C50" s="318"/>
      <c r="D50" s="318"/>
      <c r="E50" s="318"/>
      <c r="F50" s="318"/>
      <c r="G50" s="318"/>
      <c r="H50" s="178">
        <f>K50</f>
        <v>0</v>
      </c>
      <c r="I50" s="178">
        <f>L50</f>
        <v>0</v>
      </c>
      <c r="J50" s="124"/>
      <c r="K50" s="207">
        <f>(SUM(K49:K49))^0.5</f>
        <v>0</v>
      </c>
      <c r="L50" s="207">
        <f>(SUM(L49:L49))^0.5</f>
        <v>0</v>
      </c>
      <c r="N50" s="205"/>
    </row>
    <row r="51" spans="1:14" s="108" customFormat="1">
      <c r="A51" s="318" t="s">
        <v>186</v>
      </c>
      <c r="B51" s="318"/>
      <c r="C51" s="318"/>
      <c r="D51" s="318"/>
      <c r="E51" s="318"/>
      <c r="F51" s="318"/>
      <c r="G51" s="318"/>
      <c r="H51" s="178">
        <f t="shared" ref="H51" si="6">K51</f>
        <v>0</v>
      </c>
      <c r="I51" s="178">
        <f>L51</f>
        <v>0</v>
      </c>
      <c r="J51" s="124"/>
      <c r="K51" s="207">
        <f>K50*1.96</f>
        <v>0</v>
      </c>
      <c r="L51" s="207">
        <f>L50*1.96</f>
        <v>0</v>
      </c>
      <c r="N51" s="205"/>
    </row>
    <row r="52" spans="1:14" s="108" customFormat="1">
      <c r="C52" s="117"/>
      <c r="D52" s="117"/>
      <c r="F52" s="117"/>
      <c r="H52" s="117"/>
      <c r="I52" s="117"/>
      <c r="J52" s="118"/>
      <c r="K52" s="206"/>
      <c r="L52" s="206"/>
      <c r="N52" s="205"/>
    </row>
    <row r="53" spans="1:14" s="108" customFormat="1">
      <c r="A53" s="319" t="s">
        <v>34</v>
      </c>
      <c r="B53" s="319"/>
      <c r="C53" s="319"/>
      <c r="D53" s="319"/>
      <c r="E53" s="319"/>
      <c r="F53" s="319"/>
      <c r="G53" s="319"/>
      <c r="H53" s="319"/>
      <c r="I53" s="319"/>
      <c r="J53" s="137"/>
      <c r="K53" s="314" t="s">
        <v>31</v>
      </c>
      <c r="L53" s="314"/>
      <c r="N53" s="205"/>
    </row>
    <row r="54" spans="1:14" s="108" customFormat="1">
      <c r="A54" s="318" t="s">
        <v>0</v>
      </c>
      <c r="B54" s="318" t="s">
        <v>1</v>
      </c>
      <c r="C54" s="315" t="s">
        <v>241</v>
      </c>
      <c r="D54" s="315"/>
      <c r="E54" s="318" t="s">
        <v>2</v>
      </c>
      <c r="F54" s="315" t="s">
        <v>3</v>
      </c>
      <c r="G54" s="323" t="s">
        <v>194</v>
      </c>
      <c r="H54" s="315" t="s">
        <v>184</v>
      </c>
      <c r="I54" s="315"/>
      <c r="J54" s="119"/>
      <c r="K54" s="314"/>
      <c r="L54" s="314"/>
      <c r="N54" s="205"/>
    </row>
    <row r="55" spans="1:14" s="108" customFormat="1" ht="22.5">
      <c r="A55" s="318"/>
      <c r="B55" s="318"/>
      <c r="C55" s="114" t="s">
        <v>163</v>
      </c>
      <c r="D55" s="114" t="s">
        <v>164</v>
      </c>
      <c r="E55" s="318"/>
      <c r="F55" s="315"/>
      <c r="G55" s="323"/>
      <c r="H55" s="114" t="s">
        <v>163</v>
      </c>
      <c r="I55" s="114" t="s">
        <v>164</v>
      </c>
      <c r="J55" s="181"/>
      <c r="K55" s="314"/>
      <c r="L55" s="314"/>
      <c r="N55" s="205"/>
    </row>
    <row r="56" spans="1:14" s="108" customFormat="1">
      <c r="A56" s="328" t="s">
        <v>177</v>
      </c>
      <c r="B56" s="328"/>
      <c r="C56" s="328"/>
      <c r="D56" s="328"/>
      <c r="E56" s="328"/>
      <c r="F56" s="328"/>
      <c r="G56" s="328"/>
      <c r="H56" s="328"/>
      <c r="I56" s="328"/>
      <c r="J56" s="118"/>
      <c r="K56" s="211"/>
      <c r="L56" s="211"/>
      <c r="N56" s="205"/>
    </row>
    <row r="57" spans="1:14" s="108" customFormat="1">
      <c r="A57" s="328" t="s">
        <v>33</v>
      </c>
      <c r="B57" s="328"/>
      <c r="C57" s="328"/>
      <c r="D57" s="328"/>
      <c r="E57" s="328"/>
      <c r="F57" s="328"/>
      <c r="G57" s="328"/>
      <c r="H57" s="328"/>
      <c r="I57" s="328"/>
      <c r="J57" s="118"/>
      <c r="K57" s="208">
        <f>H57^2</f>
        <v>0</v>
      </c>
      <c r="L57" s="208">
        <f>I57^2</f>
        <v>0</v>
      </c>
      <c r="N57" s="205"/>
    </row>
    <row r="58" spans="1:14" s="108" customFormat="1">
      <c r="A58" s="318" t="s">
        <v>185</v>
      </c>
      <c r="B58" s="318"/>
      <c r="C58" s="318"/>
      <c r="D58" s="318"/>
      <c r="E58" s="318"/>
      <c r="F58" s="318"/>
      <c r="G58" s="318"/>
      <c r="H58" s="178">
        <f>K58</f>
        <v>0</v>
      </c>
      <c r="I58" s="178">
        <f t="shared" ref="I58:I59" si="7">L58</f>
        <v>0</v>
      </c>
      <c r="J58" s="124"/>
      <c r="K58" s="207">
        <f>(SUM(K57:K57))^0.5</f>
        <v>0</v>
      </c>
      <c r="L58" s="207">
        <f>(SUM(L57:L57))^0.5</f>
        <v>0</v>
      </c>
      <c r="N58" s="205"/>
    </row>
    <row r="59" spans="1:14" s="108" customFormat="1">
      <c r="A59" s="318" t="s">
        <v>186</v>
      </c>
      <c r="B59" s="318"/>
      <c r="C59" s="318"/>
      <c r="D59" s="318"/>
      <c r="E59" s="318"/>
      <c r="F59" s="318"/>
      <c r="G59" s="318"/>
      <c r="H59" s="178">
        <f t="shared" ref="H59" si="8">K59</f>
        <v>0</v>
      </c>
      <c r="I59" s="178">
        <f t="shared" si="7"/>
        <v>0</v>
      </c>
      <c r="J59" s="124"/>
      <c r="K59" s="207">
        <f>K58*1.96</f>
        <v>0</v>
      </c>
      <c r="L59" s="207">
        <f>L58*1.96</f>
        <v>0</v>
      </c>
      <c r="N59" s="205"/>
    </row>
    <row r="60" spans="1:14" s="108" customFormat="1">
      <c r="C60" s="117"/>
      <c r="D60" s="117"/>
      <c r="F60" s="117"/>
      <c r="H60" s="117"/>
      <c r="I60" s="117"/>
      <c r="J60" s="118"/>
      <c r="K60" s="206"/>
      <c r="L60" s="206"/>
      <c r="N60" s="205"/>
    </row>
    <row r="61" spans="1:14" s="108" customFormat="1">
      <c r="A61" s="328" t="s">
        <v>39</v>
      </c>
      <c r="B61" s="328"/>
      <c r="C61" s="328"/>
      <c r="D61" s="328"/>
      <c r="E61" s="328"/>
      <c r="F61" s="328"/>
      <c r="G61" s="328"/>
      <c r="H61" s="328"/>
      <c r="I61" s="328"/>
      <c r="J61" s="118"/>
      <c r="K61" s="314" t="s">
        <v>31</v>
      </c>
      <c r="L61" s="314"/>
      <c r="N61" s="205"/>
    </row>
    <row r="62" spans="1:14" s="108" customFormat="1">
      <c r="A62" s="318" t="s">
        <v>0</v>
      </c>
      <c r="B62" s="318" t="s">
        <v>1</v>
      </c>
      <c r="C62" s="315" t="s">
        <v>241</v>
      </c>
      <c r="D62" s="315"/>
      <c r="E62" s="318" t="s">
        <v>2</v>
      </c>
      <c r="F62" s="315" t="s">
        <v>3</v>
      </c>
      <c r="G62" s="323" t="s">
        <v>194</v>
      </c>
      <c r="H62" s="315" t="s">
        <v>184</v>
      </c>
      <c r="I62" s="315"/>
      <c r="J62" s="118"/>
      <c r="K62" s="314"/>
      <c r="L62" s="314"/>
      <c r="N62" s="205"/>
    </row>
    <row r="63" spans="1:14" s="108" customFormat="1" ht="22.5">
      <c r="A63" s="318"/>
      <c r="B63" s="318"/>
      <c r="C63" s="114" t="s">
        <v>163</v>
      </c>
      <c r="D63" s="114" t="s">
        <v>164</v>
      </c>
      <c r="E63" s="318"/>
      <c r="F63" s="315"/>
      <c r="G63" s="323"/>
      <c r="H63" s="114" t="s">
        <v>163</v>
      </c>
      <c r="I63" s="114" t="s">
        <v>164</v>
      </c>
      <c r="J63" s="118"/>
      <c r="K63" s="314"/>
      <c r="L63" s="314"/>
      <c r="N63" s="205"/>
    </row>
    <row r="64" spans="1:14" s="108" customFormat="1">
      <c r="A64" s="328" t="s">
        <v>177</v>
      </c>
      <c r="B64" s="328"/>
      <c r="C64" s="328"/>
      <c r="D64" s="328"/>
      <c r="E64" s="328"/>
      <c r="F64" s="328"/>
      <c r="G64" s="328"/>
      <c r="H64" s="328"/>
      <c r="I64" s="328"/>
      <c r="J64" s="118"/>
      <c r="K64" s="211"/>
      <c r="L64" s="211"/>
      <c r="N64" s="205"/>
    </row>
    <row r="65" spans="1:14" s="108" customFormat="1">
      <c r="A65" s="328" t="s">
        <v>33</v>
      </c>
      <c r="B65" s="328"/>
      <c r="C65" s="328"/>
      <c r="D65" s="328"/>
      <c r="E65" s="328"/>
      <c r="F65" s="328"/>
      <c r="G65" s="328"/>
      <c r="H65" s="328"/>
      <c r="I65" s="328"/>
      <c r="J65" s="118"/>
      <c r="K65" s="208">
        <f>H65^2</f>
        <v>0</v>
      </c>
      <c r="L65" s="208">
        <f>I65^2</f>
        <v>0</v>
      </c>
      <c r="N65" s="205"/>
    </row>
    <row r="66" spans="1:14" s="108" customFormat="1">
      <c r="A66" s="318" t="s">
        <v>185</v>
      </c>
      <c r="B66" s="318"/>
      <c r="C66" s="318"/>
      <c r="D66" s="318"/>
      <c r="E66" s="318"/>
      <c r="F66" s="318"/>
      <c r="G66" s="318"/>
      <c r="H66" s="178">
        <f>K66</f>
        <v>0</v>
      </c>
      <c r="I66" s="178">
        <f t="shared" ref="I66:I67" si="9">L66</f>
        <v>0</v>
      </c>
      <c r="J66" s="118"/>
      <c r="K66" s="207">
        <f>(SUM(K65:K65))^0.5</f>
        <v>0</v>
      </c>
      <c r="L66" s="207">
        <f>(SUM(L65:L65))^0.5</f>
        <v>0</v>
      </c>
      <c r="N66" s="205"/>
    </row>
    <row r="67" spans="1:14" s="108" customFormat="1">
      <c r="A67" s="318" t="s">
        <v>186</v>
      </c>
      <c r="B67" s="318"/>
      <c r="C67" s="318"/>
      <c r="D67" s="318"/>
      <c r="E67" s="318"/>
      <c r="F67" s="318"/>
      <c r="G67" s="318"/>
      <c r="H67" s="178">
        <f t="shared" ref="H67" si="10">K67</f>
        <v>0</v>
      </c>
      <c r="I67" s="178">
        <f t="shared" si="9"/>
        <v>0</v>
      </c>
      <c r="J67" s="118"/>
      <c r="K67" s="207">
        <f>K66*1.96</f>
        <v>0</v>
      </c>
      <c r="L67" s="207">
        <f>L66*1.96</f>
        <v>0</v>
      </c>
      <c r="N67" s="205"/>
    </row>
    <row r="68" spans="1:14">
      <c r="B68" s="49"/>
    </row>
    <row r="69" spans="1:14">
      <c r="B69" s="49"/>
    </row>
  </sheetData>
  <mergeCells count="69">
    <mergeCell ref="B1:D1"/>
    <mergeCell ref="N1:N3"/>
    <mergeCell ref="A66:G66"/>
    <mergeCell ref="A67:G67"/>
    <mergeCell ref="K61:L63"/>
    <mergeCell ref="A62:A63"/>
    <mergeCell ref="B62:B63"/>
    <mergeCell ref="C62:D62"/>
    <mergeCell ref="E62:E63"/>
    <mergeCell ref="F62:F63"/>
    <mergeCell ref="G62:G63"/>
    <mergeCell ref="H62:I62"/>
    <mergeCell ref="A61:I61"/>
    <mergeCell ref="A57:I57"/>
    <mergeCell ref="A58:G58"/>
    <mergeCell ref="A59:G59"/>
    <mergeCell ref="A64:I64"/>
    <mergeCell ref="A65:I65"/>
    <mergeCell ref="A49:I49"/>
    <mergeCell ref="A50:G50"/>
    <mergeCell ref="A51:G51"/>
    <mergeCell ref="A53:I53"/>
    <mergeCell ref="A56:I56"/>
    <mergeCell ref="A54:A55"/>
    <mergeCell ref="B54:B55"/>
    <mergeCell ref="K53:L55"/>
    <mergeCell ref="C54:D54"/>
    <mergeCell ref="E54:E55"/>
    <mergeCell ref="F54:F55"/>
    <mergeCell ref="G54:G55"/>
    <mergeCell ref="H54:I54"/>
    <mergeCell ref="A42:G42"/>
    <mergeCell ref="A43:G43"/>
    <mergeCell ref="A48:I48"/>
    <mergeCell ref="K11:L13"/>
    <mergeCell ref="K45:L47"/>
    <mergeCell ref="A46:A47"/>
    <mergeCell ref="B46:B47"/>
    <mergeCell ref="C46:D46"/>
    <mergeCell ref="E46:E47"/>
    <mergeCell ref="F46:F47"/>
    <mergeCell ref="G46:G47"/>
    <mergeCell ref="H46:I46"/>
    <mergeCell ref="A45:I45"/>
    <mergeCell ref="K19:L21"/>
    <mergeCell ref="A20:A21"/>
    <mergeCell ref="B20:B21"/>
    <mergeCell ref="A16:G16"/>
    <mergeCell ref="A17:G17"/>
    <mergeCell ref="A19:I19"/>
    <mergeCell ref="A22:I22"/>
    <mergeCell ref="A29:I29"/>
    <mergeCell ref="G20:G21"/>
    <mergeCell ref="H20:I20"/>
    <mergeCell ref="C20:D20"/>
    <mergeCell ref="E20:E21"/>
    <mergeCell ref="F20:F21"/>
    <mergeCell ref="B2:B3"/>
    <mergeCell ref="C2:D2"/>
    <mergeCell ref="A11:I11"/>
    <mergeCell ref="A14:I14"/>
    <mergeCell ref="A15:I15"/>
    <mergeCell ref="A12:A13"/>
    <mergeCell ref="H12:I12"/>
    <mergeCell ref="B12:B13"/>
    <mergeCell ref="C12:D12"/>
    <mergeCell ref="E12:E13"/>
    <mergeCell ref="F12:F13"/>
    <mergeCell ref="G12:G13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13" zoomScaleNormal="100" workbookViewId="0">
      <selection activeCell="I41" sqref="I41"/>
    </sheetView>
  </sheetViews>
  <sheetFormatPr defaultColWidth="9.140625" defaultRowHeight="11.25"/>
  <cols>
    <col min="1" max="1" width="5.28515625" style="49" bestFit="1" customWidth="1"/>
    <col min="2" max="2" width="45.42578125" style="49" customWidth="1"/>
    <col min="3" max="4" width="12.42578125" style="53" customWidth="1"/>
    <col min="5" max="5" width="11.85546875" style="49" customWidth="1"/>
    <col min="6" max="6" width="11.85546875" style="53" customWidth="1"/>
    <col min="7" max="7" width="2.85546875" style="49" bestFit="1" customWidth="1"/>
    <col min="8" max="9" width="12" style="53" customWidth="1"/>
    <col min="10" max="10" width="4.140625" style="51" customWidth="1"/>
    <col min="11" max="12" width="10" style="212" bestFit="1" customWidth="1"/>
    <col min="13" max="13" width="4.28515625" style="49" customWidth="1"/>
    <col min="14" max="14" width="31.85546875" style="49" customWidth="1"/>
    <col min="15" max="16384" width="9.140625" style="49"/>
  </cols>
  <sheetData>
    <row r="1" spans="1:14" ht="21.75" customHeight="1">
      <c r="B1" s="301" t="s">
        <v>244</v>
      </c>
      <c r="C1" s="302"/>
      <c r="D1" s="303"/>
      <c r="N1" s="283" t="s">
        <v>172</v>
      </c>
    </row>
    <row r="2" spans="1:14">
      <c r="B2" s="283"/>
      <c r="C2" s="294" t="s">
        <v>183</v>
      </c>
      <c r="D2" s="294"/>
      <c r="N2" s="283"/>
    </row>
    <row r="3" spans="1:14" ht="22.5">
      <c r="B3" s="283"/>
      <c r="C3" s="187" t="s">
        <v>163</v>
      </c>
      <c r="D3" s="187" t="s">
        <v>164</v>
      </c>
      <c r="N3" s="283"/>
    </row>
    <row r="4" spans="1:14">
      <c r="B4" s="52" t="s">
        <v>65</v>
      </c>
      <c r="C4" s="20"/>
      <c r="D4" s="20"/>
      <c r="N4" s="204" t="s">
        <v>272</v>
      </c>
    </row>
    <row r="5" spans="1:14">
      <c r="B5" s="217" t="s">
        <v>22</v>
      </c>
      <c r="C5" s="32">
        <f>H45</f>
        <v>2.1080327566082397</v>
      </c>
      <c r="D5" s="32">
        <f>I45</f>
        <v>2.3898807716983153</v>
      </c>
      <c r="E5" s="70"/>
      <c r="F5" s="69"/>
      <c r="G5" s="70"/>
      <c r="H5" s="69"/>
      <c r="I5" s="69"/>
      <c r="J5" s="61"/>
      <c r="K5" s="213"/>
      <c r="L5" s="213"/>
      <c r="N5" s="59"/>
    </row>
    <row r="6" spans="1:14">
      <c r="B6" s="217" t="s">
        <v>29</v>
      </c>
      <c r="C6" s="32"/>
      <c r="D6" s="32"/>
      <c r="E6" s="70"/>
      <c r="F6" s="69"/>
      <c r="G6" s="70"/>
      <c r="H6" s="69"/>
      <c r="I6" s="69"/>
      <c r="J6" s="61"/>
      <c r="K6" s="213"/>
      <c r="L6" s="213"/>
      <c r="N6" s="59"/>
    </row>
    <row r="7" spans="1:14">
      <c r="B7" s="217" t="s">
        <v>38</v>
      </c>
      <c r="C7" s="32"/>
      <c r="D7" s="32"/>
      <c r="E7" s="70"/>
      <c r="F7" s="69"/>
      <c r="G7" s="70"/>
      <c r="H7" s="69"/>
      <c r="I7" s="69"/>
      <c r="J7" s="61"/>
      <c r="K7" s="213"/>
      <c r="L7" s="213"/>
      <c r="N7" s="59"/>
    </row>
    <row r="8" spans="1:14">
      <c r="B8" s="217" t="s">
        <v>40</v>
      </c>
      <c r="C8" s="32"/>
      <c r="D8" s="32"/>
      <c r="E8" s="70"/>
      <c r="F8" s="69"/>
      <c r="G8" s="70"/>
      <c r="H8" s="69"/>
      <c r="I8" s="69"/>
      <c r="J8" s="61"/>
      <c r="K8" s="213"/>
      <c r="L8" s="213"/>
      <c r="N8" s="59"/>
    </row>
    <row r="9" spans="1:14">
      <c r="B9" s="217" t="s">
        <v>72</v>
      </c>
      <c r="C9" s="32">
        <f>H86</f>
        <v>1.8481597910714682</v>
      </c>
      <c r="D9" s="32">
        <f>I86</f>
        <v>2.0827094404485069</v>
      </c>
      <c r="E9" s="70"/>
      <c r="F9" s="69"/>
      <c r="G9" s="70"/>
      <c r="H9" s="69"/>
      <c r="I9" s="69"/>
      <c r="J9" s="61"/>
      <c r="K9" s="213"/>
      <c r="L9" s="213"/>
      <c r="N9" s="59"/>
    </row>
    <row r="10" spans="1:14">
      <c r="B10" s="216" t="s">
        <v>64</v>
      </c>
      <c r="C10" s="33">
        <v>2.1</v>
      </c>
      <c r="D10" s="33">
        <v>2.4</v>
      </c>
      <c r="E10" s="70"/>
      <c r="F10" s="69"/>
      <c r="G10" s="70"/>
      <c r="H10" s="69"/>
      <c r="I10" s="69"/>
      <c r="J10" s="61"/>
      <c r="K10" s="213"/>
      <c r="L10" s="213"/>
      <c r="N10" s="59"/>
    </row>
    <row r="11" spans="1:14">
      <c r="B11" s="70"/>
      <c r="C11" s="69"/>
      <c r="D11" s="69"/>
      <c r="E11" s="70"/>
      <c r="F11" s="69"/>
      <c r="G11" s="70"/>
      <c r="H11" s="69"/>
      <c r="I11" s="69"/>
      <c r="J11" s="61"/>
      <c r="K11" s="213"/>
      <c r="L11" s="213"/>
      <c r="N11" s="59"/>
    </row>
    <row r="12" spans="1:14" s="108" customFormat="1">
      <c r="A12" s="328" t="s">
        <v>65</v>
      </c>
      <c r="B12" s="327"/>
      <c r="C12" s="327"/>
      <c r="D12" s="327"/>
      <c r="E12" s="327"/>
      <c r="F12" s="327"/>
      <c r="G12" s="327"/>
      <c r="H12" s="327"/>
      <c r="I12" s="327"/>
      <c r="J12" s="106"/>
      <c r="K12" s="330" t="s">
        <v>31</v>
      </c>
      <c r="L12" s="330"/>
      <c r="N12" s="205"/>
    </row>
    <row r="13" spans="1:14" s="108" customFormat="1">
      <c r="A13" s="318" t="s">
        <v>0</v>
      </c>
      <c r="B13" s="317" t="s">
        <v>1</v>
      </c>
      <c r="C13" s="316" t="s">
        <v>241</v>
      </c>
      <c r="D13" s="316"/>
      <c r="E13" s="317" t="s">
        <v>2</v>
      </c>
      <c r="F13" s="316" t="s">
        <v>3</v>
      </c>
      <c r="G13" s="326" t="s">
        <v>194</v>
      </c>
      <c r="H13" s="316" t="s">
        <v>184</v>
      </c>
      <c r="I13" s="316"/>
      <c r="J13" s="109"/>
      <c r="K13" s="330"/>
      <c r="L13" s="330"/>
      <c r="N13" s="205"/>
    </row>
    <row r="14" spans="1:14" s="111" customFormat="1" ht="22.5">
      <c r="A14" s="318"/>
      <c r="B14" s="317"/>
      <c r="C14" s="130" t="s">
        <v>163</v>
      </c>
      <c r="D14" s="130" t="s">
        <v>164</v>
      </c>
      <c r="E14" s="317"/>
      <c r="F14" s="316"/>
      <c r="G14" s="326"/>
      <c r="H14" s="130" t="s">
        <v>163</v>
      </c>
      <c r="I14" s="130" t="s">
        <v>164</v>
      </c>
      <c r="J14" s="110"/>
      <c r="K14" s="330"/>
      <c r="L14" s="330"/>
      <c r="N14" s="184"/>
    </row>
    <row r="15" spans="1:14" s="108" customFormat="1">
      <c r="A15" s="317" t="s">
        <v>177</v>
      </c>
      <c r="B15" s="317"/>
      <c r="C15" s="317"/>
      <c r="D15" s="317"/>
      <c r="E15" s="317"/>
      <c r="F15" s="317"/>
      <c r="G15" s="317"/>
      <c r="H15" s="317"/>
      <c r="I15" s="317"/>
      <c r="J15" s="109"/>
      <c r="K15" s="214"/>
      <c r="L15" s="214"/>
      <c r="N15" s="205"/>
    </row>
    <row r="16" spans="1:14" s="108" customFormat="1">
      <c r="A16" s="317" t="s">
        <v>11</v>
      </c>
      <c r="B16" s="317"/>
      <c r="C16" s="317"/>
      <c r="D16" s="317"/>
      <c r="E16" s="317"/>
      <c r="F16" s="317"/>
      <c r="G16" s="317"/>
      <c r="H16" s="317"/>
      <c r="I16" s="317"/>
      <c r="J16" s="109"/>
      <c r="K16" s="208">
        <f>H16^2</f>
        <v>0</v>
      </c>
      <c r="L16" s="208">
        <f>I16^2</f>
        <v>0</v>
      </c>
      <c r="N16" s="205"/>
    </row>
    <row r="17" spans="1:14" s="108" customFormat="1">
      <c r="A17" s="318" t="s">
        <v>185</v>
      </c>
      <c r="B17" s="318"/>
      <c r="C17" s="318"/>
      <c r="D17" s="318"/>
      <c r="E17" s="318"/>
      <c r="F17" s="318"/>
      <c r="G17" s="318"/>
      <c r="H17" s="114">
        <f>K17</f>
        <v>0</v>
      </c>
      <c r="I17" s="114">
        <f>L17</f>
        <v>0</v>
      </c>
      <c r="J17" s="115"/>
      <c r="K17" s="208">
        <f>(SUM(K16:K16))^0.5</f>
        <v>0</v>
      </c>
      <c r="L17" s="208">
        <f>(SUM(L16:L16))^0.5</f>
        <v>0</v>
      </c>
      <c r="N17" s="205"/>
    </row>
    <row r="18" spans="1:14" s="108" customFormat="1" ht="12" customHeight="1">
      <c r="A18" s="318" t="s">
        <v>186</v>
      </c>
      <c r="B18" s="318"/>
      <c r="C18" s="318"/>
      <c r="D18" s="318"/>
      <c r="E18" s="318"/>
      <c r="F18" s="318"/>
      <c r="G18" s="318"/>
      <c r="H18" s="114">
        <f>K18</f>
        <v>0</v>
      </c>
      <c r="I18" s="114">
        <f>L18</f>
        <v>0</v>
      </c>
      <c r="J18" s="115"/>
      <c r="K18" s="208">
        <f>K17*1.96</f>
        <v>0</v>
      </c>
      <c r="L18" s="208">
        <f>L17*1.96</f>
        <v>0</v>
      </c>
      <c r="N18" s="205"/>
    </row>
    <row r="19" spans="1:14">
      <c r="N19" s="59"/>
    </row>
    <row r="20" spans="1:14">
      <c r="A20" s="283" t="s">
        <v>156</v>
      </c>
      <c r="B20" s="283"/>
      <c r="C20" s="283"/>
      <c r="D20" s="283"/>
      <c r="E20" s="283"/>
      <c r="F20" s="283"/>
      <c r="G20" s="283"/>
      <c r="H20" s="283"/>
      <c r="I20" s="283"/>
      <c r="K20" s="321" t="s">
        <v>31</v>
      </c>
      <c r="L20" s="321"/>
      <c r="N20" s="59"/>
    </row>
    <row r="21" spans="1:14">
      <c r="A21" s="284" t="s">
        <v>170</v>
      </c>
      <c r="B21" s="284" t="s">
        <v>1</v>
      </c>
      <c r="C21" s="294" t="s">
        <v>241</v>
      </c>
      <c r="D21" s="294"/>
      <c r="E21" s="284" t="s">
        <v>2</v>
      </c>
      <c r="F21" s="294" t="s">
        <v>3</v>
      </c>
      <c r="G21" s="325" t="s">
        <v>4</v>
      </c>
      <c r="H21" s="331" t="s">
        <v>184</v>
      </c>
      <c r="I21" s="331"/>
      <c r="J21" s="16"/>
      <c r="K21" s="321"/>
      <c r="L21" s="321"/>
      <c r="N21" s="59"/>
    </row>
    <row r="22" spans="1:14" ht="22.5">
      <c r="A22" s="284"/>
      <c r="B22" s="284"/>
      <c r="C22" s="187" t="s">
        <v>163</v>
      </c>
      <c r="D22" s="187" t="s">
        <v>164</v>
      </c>
      <c r="E22" s="284"/>
      <c r="F22" s="294"/>
      <c r="G22" s="325"/>
      <c r="H22" s="187" t="s">
        <v>163</v>
      </c>
      <c r="I22" s="187" t="s">
        <v>164</v>
      </c>
      <c r="J22" s="58"/>
      <c r="K22" s="321"/>
      <c r="L22" s="321"/>
      <c r="N22" s="59"/>
    </row>
    <row r="23" spans="1:14">
      <c r="A23" s="295" t="s">
        <v>177</v>
      </c>
      <c r="B23" s="295"/>
      <c r="C23" s="295"/>
      <c r="D23" s="295"/>
      <c r="E23" s="295"/>
      <c r="F23" s="295"/>
      <c r="G23" s="295"/>
      <c r="H23" s="295"/>
      <c r="I23" s="295"/>
      <c r="J23" s="11"/>
      <c r="K23" s="209"/>
      <c r="L23" s="209"/>
      <c r="N23" s="59"/>
    </row>
    <row r="24" spans="1:14">
      <c r="A24" s="150" t="str">
        <f>'CATR-Er'!A5</f>
        <v>A2-1a</v>
      </c>
      <c r="B24" s="65" t="str">
        <f>'CATR-Er'!B5</f>
        <v>Misalignment and pointing error of BS (for EIRP)</v>
      </c>
      <c r="C24" s="151">
        <f>'CATR-Er'!C5</f>
        <v>0.2</v>
      </c>
      <c r="D24" s="151">
        <f>'CATR-Er'!D5</f>
        <v>0.2</v>
      </c>
      <c r="E24" s="150" t="str">
        <f>'CATR-Er'!F5</f>
        <v>Exp. normal</v>
      </c>
      <c r="F24" s="151">
        <f>'CATR-Er'!G5</f>
        <v>2</v>
      </c>
      <c r="G24" s="150">
        <f>'CATR-Er'!H5</f>
        <v>1</v>
      </c>
      <c r="H24" s="2">
        <f t="shared" ref="H24:I29" si="0">C24/$F24</f>
        <v>0.1</v>
      </c>
      <c r="I24" s="2">
        <f t="shared" si="0"/>
        <v>0.1</v>
      </c>
      <c r="J24" s="17"/>
      <c r="K24" s="210">
        <f t="shared" ref="K24:K41" si="1">H24^2</f>
        <v>1.0000000000000002E-2</v>
      </c>
      <c r="L24" s="210">
        <f t="shared" ref="L24:L41" si="2">I24^2</f>
        <v>1.0000000000000002E-2</v>
      </c>
      <c r="N24" s="59"/>
    </row>
    <row r="25" spans="1:14" ht="22.5">
      <c r="A25" s="150" t="str">
        <f>TE!A4</f>
        <v>C1-1</v>
      </c>
      <c r="B25" s="65" t="str">
        <f>TE!B4</f>
        <v>Uncertainty of the RF power measurement equipment (e.g. spectrum analyzer, power meter) - high power (EIRP, TRP)</v>
      </c>
      <c r="C25" s="151">
        <f>TE!C4</f>
        <v>0.5</v>
      </c>
      <c r="D25" s="151">
        <f>TE!D4</f>
        <v>0.7</v>
      </c>
      <c r="E25" s="150" t="str">
        <f>TE!E4</f>
        <v xml:space="preserve"> Gaussian</v>
      </c>
      <c r="F25" s="151">
        <f>TE!F4</f>
        <v>1</v>
      </c>
      <c r="G25" s="150">
        <f>'CATR-Er'!H7</f>
        <v>1</v>
      </c>
      <c r="H25" s="2">
        <f t="shared" si="0"/>
        <v>0.5</v>
      </c>
      <c r="I25" s="2">
        <f t="shared" si="0"/>
        <v>0.7</v>
      </c>
      <c r="J25" s="17"/>
      <c r="K25" s="210">
        <f t="shared" si="1"/>
        <v>0.25</v>
      </c>
      <c r="L25" s="210">
        <f t="shared" si="2"/>
        <v>0.48999999999999994</v>
      </c>
      <c r="N25" s="59"/>
    </row>
    <row r="26" spans="1:14">
      <c r="A26" s="150" t="str">
        <f>'CATR-Er'!A8</f>
        <v>A2-2a</v>
      </c>
      <c r="B26" s="65" t="str">
        <f>'CATR-Er'!B8</f>
        <v>Standing wave between BS and test range antenna</v>
      </c>
      <c r="C26" s="151">
        <f>'CATR-Er'!C8</f>
        <v>0.03</v>
      </c>
      <c r="D26" s="151">
        <f>'CATR-Er'!D8</f>
        <v>0.03</v>
      </c>
      <c r="E26" s="150" t="str">
        <f>'CATR-Er'!F8</f>
        <v>U-shaped</v>
      </c>
      <c r="F26" s="151">
        <f>'CATR-Er'!G8</f>
        <v>1.4142135623730951</v>
      </c>
      <c r="G26" s="150">
        <f>'CATR-Er'!H8</f>
        <v>1</v>
      </c>
      <c r="H26" s="2">
        <f t="shared" si="0"/>
        <v>2.1213203435596423E-2</v>
      </c>
      <c r="I26" s="2">
        <f t="shared" si="0"/>
        <v>2.1213203435596423E-2</v>
      </c>
      <c r="J26" s="17"/>
      <c r="K26" s="210">
        <f t="shared" si="1"/>
        <v>4.4999999999999988E-4</v>
      </c>
      <c r="L26" s="210">
        <f t="shared" si="2"/>
        <v>4.4999999999999988E-4</v>
      </c>
      <c r="N26" s="59"/>
    </row>
    <row r="27" spans="1:14" ht="22.5">
      <c r="A27" s="150" t="str">
        <f>'CATR-Er'!A9</f>
        <v>A2-3</v>
      </c>
      <c r="B27" s="65" t="str">
        <f>'CATR-Er'!B9</f>
        <v>RF leakage (SGH connector terminated &amp; test range antenna connector cable terminated)</v>
      </c>
      <c r="C27" s="151">
        <f>'CATR-Er'!C9</f>
        <v>0.01</v>
      </c>
      <c r="D27" s="151">
        <f>'CATR-Er'!D9</f>
        <v>0.01</v>
      </c>
      <c r="E27" s="150" t="str">
        <f>'CATR-Er'!F9</f>
        <v>Gaussian</v>
      </c>
      <c r="F27" s="151">
        <f>'CATR-Er'!G9</f>
        <v>1</v>
      </c>
      <c r="G27" s="150">
        <f>'CATR-Er'!H9</f>
        <v>1</v>
      </c>
      <c r="H27" s="2">
        <f t="shared" si="0"/>
        <v>0.01</v>
      </c>
      <c r="I27" s="2">
        <f t="shared" si="0"/>
        <v>0.01</v>
      </c>
      <c r="J27" s="17"/>
      <c r="K27" s="210">
        <f t="shared" si="1"/>
        <v>1E-4</v>
      </c>
      <c r="L27" s="210">
        <f t="shared" si="2"/>
        <v>1E-4</v>
      </c>
      <c r="N27" s="59"/>
    </row>
    <row r="28" spans="1:14">
      <c r="A28" s="150" t="str">
        <f>'CATR-Er'!A10</f>
        <v>A2-4a</v>
      </c>
      <c r="B28" s="65" t="str">
        <f>'CATR-Er'!B10</f>
        <v>QZ ripple experienced by BS</v>
      </c>
      <c r="C28" s="151">
        <f>'CATR-Er'!C10</f>
        <v>0.4</v>
      </c>
      <c r="D28" s="151">
        <f>'CATR-Er'!D10</f>
        <v>0.4</v>
      </c>
      <c r="E28" s="150" t="str">
        <f>'CATR-Er'!F10</f>
        <v xml:space="preserve">Gaussian </v>
      </c>
      <c r="F28" s="151">
        <f>'CATR-Er'!G10</f>
        <v>1</v>
      </c>
      <c r="G28" s="150">
        <f>'CATR-Er'!H10</f>
        <v>1</v>
      </c>
      <c r="H28" s="2">
        <f t="shared" si="0"/>
        <v>0.4</v>
      </c>
      <c r="I28" s="2">
        <f t="shared" si="0"/>
        <v>0.4</v>
      </c>
      <c r="J28" s="17"/>
      <c r="K28" s="210">
        <f t="shared" si="1"/>
        <v>0.16000000000000003</v>
      </c>
      <c r="L28" s="210">
        <f t="shared" si="2"/>
        <v>0.16000000000000003</v>
      </c>
      <c r="N28" s="59"/>
    </row>
    <row r="29" spans="1:14">
      <c r="A29" s="150" t="str">
        <f>'CATR-Er'!A11</f>
        <v>A2-12</v>
      </c>
      <c r="B29" s="65" t="str">
        <f>'CATR-Er'!B11</f>
        <v>Frequency flatness of test system</v>
      </c>
      <c r="C29" s="151">
        <f>'CATR-Er'!C11</f>
        <v>0.25</v>
      </c>
      <c r="D29" s="151">
        <f>'CATR-Er'!D11</f>
        <v>0.25</v>
      </c>
      <c r="E29" s="150" t="str">
        <f>'CATR-Er'!F11</f>
        <v>Gaussian</v>
      </c>
      <c r="F29" s="151">
        <f>'CATR-Er'!G11</f>
        <v>1</v>
      </c>
      <c r="G29" s="150">
        <f>'CATR-Er'!H11</f>
        <v>1</v>
      </c>
      <c r="H29" s="2">
        <f t="shared" si="0"/>
        <v>0.25</v>
      </c>
      <c r="I29" s="2">
        <f t="shared" si="0"/>
        <v>0.25</v>
      </c>
      <c r="J29" s="17"/>
      <c r="K29" s="210">
        <f t="shared" si="1"/>
        <v>6.25E-2</v>
      </c>
      <c r="L29" s="210">
        <f t="shared" si="2"/>
        <v>6.25E-2</v>
      </c>
      <c r="N29" s="59"/>
    </row>
    <row r="30" spans="1:14">
      <c r="A30" s="284" t="s">
        <v>11</v>
      </c>
      <c r="B30" s="284"/>
      <c r="C30" s="284"/>
      <c r="D30" s="284"/>
      <c r="E30" s="284"/>
      <c r="F30" s="284"/>
      <c r="G30" s="284"/>
      <c r="H30" s="284"/>
      <c r="I30" s="284"/>
      <c r="J30" s="11"/>
      <c r="K30" s="210">
        <f t="shared" si="1"/>
        <v>0</v>
      </c>
      <c r="L30" s="210">
        <f t="shared" si="2"/>
        <v>0</v>
      </c>
      <c r="N30" s="59"/>
    </row>
    <row r="31" spans="1:14">
      <c r="A31" s="150" t="str">
        <f>'CATR-Er'!A21</f>
        <v>C1-3</v>
      </c>
      <c r="B31" s="64" t="str">
        <f>'CATR-Er'!B21</f>
        <v>Uncertainty of the network analyzer</v>
      </c>
      <c r="C31" s="151">
        <f>'CATR-Er'!C21</f>
        <v>0.3</v>
      </c>
      <c r="D31" s="151">
        <f>'CATR-Er'!D21</f>
        <v>0.3</v>
      </c>
      <c r="E31" s="150" t="str">
        <f>'CATR-Er'!F21</f>
        <v xml:space="preserve"> Gaussian</v>
      </c>
      <c r="F31" s="151">
        <f>'CATR-Er'!G21</f>
        <v>1</v>
      </c>
      <c r="G31" s="150">
        <f>'CATR-Er'!H21</f>
        <v>1</v>
      </c>
      <c r="H31" s="2">
        <f t="shared" ref="H31:H41" si="3">C31/$F31</f>
        <v>0.3</v>
      </c>
      <c r="I31" s="2">
        <f t="shared" ref="I31:I41" si="4">D31/$F31</f>
        <v>0.3</v>
      </c>
      <c r="J31" s="17"/>
      <c r="K31" s="210">
        <f t="shared" si="1"/>
        <v>0.09</v>
      </c>
      <c r="L31" s="210">
        <f t="shared" si="2"/>
        <v>0.09</v>
      </c>
      <c r="N31" s="59"/>
    </row>
    <row r="32" spans="1:14" ht="22.5">
      <c r="A32" s="150" t="str">
        <f>'CATR-Er'!A22</f>
        <v>A2-5a</v>
      </c>
      <c r="B32" s="64" t="str">
        <f>'CATR-Er'!B22</f>
        <v>Mismatch of receiver chain between receiving antenna and measurement receiver</v>
      </c>
      <c r="C32" s="151">
        <f>'CATR-Er'!C22</f>
        <v>0.43</v>
      </c>
      <c r="D32" s="151">
        <f>'CATR-Er'!D22</f>
        <v>0.56999999999999995</v>
      </c>
      <c r="E32" s="150" t="str">
        <f>'CATR-Er'!F22</f>
        <v>U-shaped</v>
      </c>
      <c r="F32" s="151">
        <f>'CATR-Er'!G22</f>
        <v>1.4142135623730951</v>
      </c>
      <c r="G32" s="150">
        <v>1</v>
      </c>
      <c r="H32" s="2">
        <f t="shared" si="3"/>
        <v>0.30405591591021541</v>
      </c>
      <c r="I32" s="2">
        <f t="shared" si="4"/>
        <v>0.40305086527633205</v>
      </c>
      <c r="J32" s="17"/>
      <c r="K32" s="210">
        <f t="shared" si="1"/>
        <v>9.2449999999999991E-2</v>
      </c>
      <c r="L32" s="210">
        <f t="shared" si="2"/>
        <v>0.16244999999999996</v>
      </c>
      <c r="N32" s="59"/>
    </row>
    <row r="33" spans="1:14">
      <c r="A33" s="150" t="str">
        <f>'CATR-Er'!A24</f>
        <v>A2-6</v>
      </c>
      <c r="B33" s="64" t="str">
        <f>'CATR-Er'!B24</f>
        <v>Insertion loss of receiver chain</v>
      </c>
      <c r="C33" s="151">
        <f>'CATR-Er'!C24</f>
        <v>0</v>
      </c>
      <c r="D33" s="151">
        <f>'CATR-Er'!D24</f>
        <v>0</v>
      </c>
      <c r="E33" s="150" t="str">
        <f>'CATR-Er'!F24</f>
        <v>Rectangular</v>
      </c>
      <c r="F33" s="151">
        <f>'CATR-Er'!G24</f>
        <v>1.7320508075688772</v>
      </c>
      <c r="G33" s="150">
        <f>'CATR-Er'!H24</f>
        <v>1</v>
      </c>
      <c r="H33" s="2">
        <f t="shared" si="3"/>
        <v>0</v>
      </c>
      <c r="I33" s="2">
        <f t="shared" si="4"/>
        <v>0</v>
      </c>
      <c r="J33" s="17"/>
      <c r="K33" s="210">
        <f t="shared" si="1"/>
        <v>0</v>
      </c>
      <c r="L33" s="210">
        <f t="shared" si="2"/>
        <v>0</v>
      </c>
      <c r="N33" s="59"/>
    </row>
    <row r="34" spans="1:14" ht="22.5">
      <c r="A34" s="150" t="str">
        <f>'CATR-Er'!A25</f>
        <v>A2-3</v>
      </c>
      <c r="B34" s="64" t="str">
        <f>'CATR-Er'!B25</f>
        <v>RF leakage (SGH connector terminated &amp; test range antenna connector cable terminated)</v>
      </c>
      <c r="C34" s="151">
        <f>'CATR-Er'!C25</f>
        <v>0.01</v>
      </c>
      <c r="D34" s="151">
        <f>'CATR-Er'!D25</f>
        <v>0.01</v>
      </c>
      <c r="E34" s="150" t="str">
        <f>'CATR-Er'!F25</f>
        <v>Gaussian</v>
      </c>
      <c r="F34" s="151">
        <f>'CATR-Er'!G25</f>
        <v>1</v>
      </c>
      <c r="G34" s="150">
        <f>'CATR-Er'!H25</f>
        <v>1</v>
      </c>
      <c r="H34" s="2">
        <f t="shared" si="3"/>
        <v>0.01</v>
      </c>
      <c r="I34" s="2">
        <f t="shared" si="4"/>
        <v>0.01</v>
      </c>
      <c r="J34" s="17"/>
      <c r="K34" s="210">
        <f t="shared" si="1"/>
        <v>1E-4</v>
      </c>
      <c r="L34" s="210">
        <f t="shared" si="2"/>
        <v>1E-4</v>
      </c>
      <c r="N34" s="59"/>
    </row>
    <row r="35" spans="1:14">
      <c r="A35" s="150" t="str">
        <f>'CATR-Er'!A26</f>
        <v>A2-7</v>
      </c>
      <c r="B35" s="64" t="str">
        <f>'CATR-Er'!B26</f>
        <v>Influence of the calibration antenna feed cable</v>
      </c>
      <c r="C35" s="151">
        <f>'CATR-Er'!C26</f>
        <v>0.21</v>
      </c>
      <c r="D35" s="151">
        <f>'CATR-Er'!D26</f>
        <v>0.28999999999999998</v>
      </c>
      <c r="E35" s="150" t="str">
        <f>'CATR-Er'!F26</f>
        <v>U-shaped</v>
      </c>
      <c r="F35" s="151">
        <f>'CATR-Er'!G26</f>
        <v>1.4142135623730951</v>
      </c>
      <c r="G35" s="150">
        <f>'CATR-Er'!H26</f>
        <v>1</v>
      </c>
      <c r="H35" s="2">
        <f t="shared" si="3"/>
        <v>0.14849242404917495</v>
      </c>
      <c r="I35" s="2">
        <f t="shared" si="4"/>
        <v>0.20506096654409875</v>
      </c>
      <c r="J35" s="17"/>
      <c r="K35" s="210">
        <f t="shared" si="1"/>
        <v>2.2049999999999993E-2</v>
      </c>
      <c r="L35" s="210">
        <f t="shared" si="2"/>
        <v>4.2049999999999983E-2</v>
      </c>
      <c r="N35" s="59"/>
    </row>
    <row r="36" spans="1:14">
      <c r="A36" s="150" t="str">
        <f>'CATR-Er'!A27</f>
        <v>C1-4</v>
      </c>
      <c r="B36" s="64" t="str">
        <f>'CATR-Er'!B27</f>
        <v>Uncertainty of the absolute gain of the reference antenna</v>
      </c>
      <c r="C36" s="151">
        <f>'CATR-Er'!C27</f>
        <v>0.52</v>
      </c>
      <c r="D36" s="151">
        <f>'CATR-Er'!D27</f>
        <v>0.52</v>
      </c>
      <c r="E36" s="150" t="str">
        <f>'CATR-Er'!F27</f>
        <v>Rectangular</v>
      </c>
      <c r="F36" s="151">
        <f>'CATR-Er'!G27</f>
        <v>1.7320508075688772</v>
      </c>
      <c r="G36" s="150">
        <f>'CATR-Er'!H27</f>
        <v>1</v>
      </c>
      <c r="H36" s="2">
        <f t="shared" si="3"/>
        <v>0.30022213997860542</v>
      </c>
      <c r="I36" s="2">
        <f t="shared" si="4"/>
        <v>0.30022213997860542</v>
      </c>
      <c r="J36" s="17"/>
      <c r="K36" s="210">
        <f t="shared" si="1"/>
        <v>9.0133333333333343E-2</v>
      </c>
      <c r="L36" s="210">
        <f t="shared" si="2"/>
        <v>9.0133333333333343E-2</v>
      </c>
      <c r="N36" s="59"/>
    </row>
    <row r="37" spans="1:14">
      <c r="A37" s="150" t="str">
        <f>'CATR-Er'!A28</f>
        <v>A2-8</v>
      </c>
      <c r="B37" s="64" t="str">
        <f>'CATR-Er'!B28</f>
        <v>Misalignment positioning system</v>
      </c>
      <c r="C37" s="151">
        <f>'CATR-Er'!C28</f>
        <v>0</v>
      </c>
      <c r="D37" s="151">
        <f>'CATR-Er'!D28</f>
        <v>0</v>
      </c>
      <c r="E37" s="150" t="str">
        <f>'CATR-Er'!F28</f>
        <v xml:space="preserve">Exp. normal </v>
      </c>
      <c r="F37" s="151">
        <f>'CATR-Er'!G28</f>
        <v>2</v>
      </c>
      <c r="G37" s="150">
        <f>'CATR-Er'!H28</f>
        <v>1</v>
      </c>
      <c r="H37" s="2">
        <f t="shared" si="3"/>
        <v>0</v>
      </c>
      <c r="I37" s="2">
        <f t="shared" si="4"/>
        <v>0</v>
      </c>
      <c r="J37" s="17"/>
      <c r="K37" s="210">
        <f t="shared" si="1"/>
        <v>0</v>
      </c>
      <c r="L37" s="210">
        <f t="shared" si="2"/>
        <v>0</v>
      </c>
      <c r="N37" s="59"/>
    </row>
    <row r="38" spans="1:14" ht="22.5">
      <c r="A38" s="150" t="str">
        <f>'CATR-Er'!A29</f>
        <v>A2-1b</v>
      </c>
      <c r="B38" s="64" t="str">
        <f>'CATR-Er'!B29</f>
        <v>Misalignment and pointing error of calibration antenna (for EIRP)</v>
      </c>
      <c r="C38" s="151">
        <f>'CATR-Er'!C29</f>
        <v>0</v>
      </c>
      <c r="D38" s="151">
        <f>'CATR-Er'!D29</f>
        <v>0</v>
      </c>
      <c r="E38" s="150" t="str">
        <f>'CATR-Er'!F29</f>
        <v>Exp. normal</v>
      </c>
      <c r="F38" s="151">
        <f>'CATR-Er'!G29</f>
        <v>2</v>
      </c>
      <c r="G38" s="150">
        <f>'CATR-Er'!H29</f>
        <v>1</v>
      </c>
      <c r="H38" s="2">
        <f t="shared" si="3"/>
        <v>0</v>
      </c>
      <c r="I38" s="2">
        <f t="shared" si="4"/>
        <v>0</v>
      </c>
      <c r="J38" s="17"/>
      <c r="K38" s="210">
        <f t="shared" si="1"/>
        <v>0</v>
      </c>
      <c r="L38" s="210">
        <f t="shared" si="2"/>
        <v>0</v>
      </c>
      <c r="N38" s="59"/>
    </row>
    <row r="39" spans="1:14">
      <c r="A39" s="150" t="str">
        <f>'CATR-Er'!A30</f>
        <v>A2-9</v>
      </c>
      <c r="B39" s="64" t="str">
        <f>'CATR-Er'!B30</f>
        <v>Rotary joints</v>
      </c>
      <c r="C39" s="151">
        <f>'CATR-Er'!C30</f>
        <v>0</v>
      </c>
      <c r="D39" s="151">
        <f>'CATR-Er'!D30</f>
        <v>0</v>
      </c>
      <c r="E39" s="150" t="str">
        <f>'CATR-Er'!F30</f>
        <v>U-shaped</v>
      </c>
      <c r="F39" s="151">
        <f>'CATR-Er'!G30</f>
        <v>1.4142135623730951</v>
      </c>
      <c r="G39" s="150">
        <f>'CATR-Er'!H30</f>
        <v>1</v>
      </c>
      <c r="H39" s="2">
        <f t="shared" si="3"/>
        <v>0</v>
      </c>
      <c r="I39" s="2">
        <f t="shared" si="4"/>
        <v>0</v>
      </c>
      <c r="J39" s="17"/>
      <c r="K39" s="210">
        <f t="shared" si="1"/>
        <v>0</v>
      </c>
      <c r="L39" s="210">
        <f t="shared" si="2"/>
        <v>0</v>
      </c>
      <c r="N39" s="59"/>
    </row>
    <row r="40" spans="1:14" ht="22.5">
      <c r="A40" s="150" t="str">
        <f>'CATR-Er'!A31</f>
        <v>A2-2b</v>
      </c>
      <c r="B40" s="64" t="str">
        <f>'CATR-Er'!B31</f>
        <v>Standing wave between calibration antenna and test range antenna</v>
      </c>
      <c r="C40" s="151">
        <f>'CATR-Er'!C31</f>
        <v>0.09</v>
      </c>
      <c r="D40" s="151">
        <f>'CATR-Er'!D31</f>
        <v>0.09</v>
      </c>
      <c r="E40" s="150" t="str">
        <f>'CATR-Er'!F31</f>
        <v>U-shaped</v>
      </c>
      <c r="F40" s="151">
        <f>'CATR-Er'!G31</f>
        <v>1.4142135623730951</v>
      </c>
      <c r="G40" s="150">
        <f>'CATR-Er'!H31</f>
        <v>1</v>
      </c>
      <c r="H40" s="2">
        <f t="shared" si="3"/>
        <v>6.3639610306789274E-2</v>
      </c>
      <c r="I40" s="2">
        <f t="shared" si="4"/>
        <v>6.3639610306789274E-2</v>
      </c>
      <c r="J40" s="17"/>
      <c r="K40" s="210">
        <f t="shared" si="1"/>
        <v>4.0499999999999998E-3</v>
      </c>
      <c r="L40" s="210">
        <f t="shared" si="2"/>
        <v>4.0499999999999998E-3</v>
      </c>
      <c r="N40" s="59"/>
    </row>
    <row r="41" spans="1:14" ht="22.5">
      <c r="A41" s="150" t="str">
        <f>'CATR-Er'!A32</f>
        <v>A2-4b</v>
      </c>
      <c r="B41" s="64" t="str">
        <f>'CATR-Er'!B32</f>
        <v>QZ ripple experienced by calibration antenna (normal test conditions)</v>
      </c>
      <c r="C41" s="151">
        <f>'CATR-Er'!C32</f>
        <v>8.9999999999999993E-3</v>
      </c>
      <c r="D41" s="151">
        <f>'CATR-Er'!D32</f>
        <v>8.9999999999999993E-3</v>
      </c>
      <c r="E41" s="150" t="str">
        <f>'CATR-Er'!F32</f>
        <v>Gaussian</v>
      </c>
      <c r="F41" s="151">
        <f>'CATR-Er'!G32</f>
        <v>1</v>
      </c>
      <c r="G41" s="150">
        <f>'CATR-Er'!H32</f>
        <v>1</v>
      </c>
      <c r="H41" s="2">
        <f t="shared" si="3"/>
        <v>8.9999999999999993E-3</v>
      </c>
      <c r="I41" s="2">
        <f t="shared" si="4"/>
        <v>8.9999999999999993E-3</v>
      </c>
      <c r="J41" s="17"/>
      <c r="K41" s="210">
        <f t="shared" si="1"/>
        <v>8.099999999999999E-5</v>
      </c>
      <c r="L41" s="210">
        <f t="shared" si="2"/>
        <v>8.099999999999999E-5</v>
      </c>
      <c r="N41" s="59"/>
    </row>
    <row r="42" spans="1:14">
      <c r="A42" s="333" t="s">
        <v>185</v>
      </c>
      <c r="B42" s="333"/>
      <c r="C42" s="333"/>
      <c r="D42" s="333"/>
      <c r="E42" s="333"/>
      <c r="F42" s="333"/>
      <c r="G42" s="333"/>
      <c r="H42" s="148">
        <f>K42</f>
        <v>0.88425920031025607</v>
      </c>
      <c r="I42" s="148">
        <f>L42</f>
        <v>1.0544734863112175</v>
      </c>
      <c r="J42" s="13"/>
      <c r="K42" s="210">
        <f>(SUM(K24:K41))^0.5</f>
        <v>0.88425920031025607</v>
      </c>
      <c r="L42" s="210">
        <f>(SUM(L24:L41))^0.5</f>
        <v>1.0544734863112175</v>
      </c>
      <c r="N42" s="59"/>
    </row>
    <row r="43" spans="1:14">
      <c r="A43" s="333" t="s">
        <v>186</v>
      </c>
      <c r="B43" s="333"/>
      <c r="C43" s="333"/>
      <c r="D43" s="333"/>
      <c r="E43" s="333"/>
      <c r="F43" s="333"/>
      <c r="G43" s="333"/>
      <c r="H43" s="148">
        <f>K43</f>
        <v>1.7331480326081019</v>
      </c>
      <c r="I43" s="148">
        <f>L43</f>
        <v>2.0667680331699865</v>
      </c>
      <c r="J43" s="13"/>
      <c r="K43" s="210">
        <f>K42*1.96</f>
        <v>1.7331480326081019</v>
      </c>
      <c r="L43" s="210">
        <f>L42*1.96</f>
        <v>2.0667680331699865</v>
      </c>
      <c r="N43" s="59"/>
    </row>
    <row r="44" spans="1:14">
      <c r="A44" s="337" t="s">
        <v>70</v>
      </c>
      <c r="B44" s="337"/>
      <c r="C44" s="337"/>
      <c r="D44" s="337"/>
      <c r="E44" s="337"/>
      <c r="F44" s="337"/>
      <c r="G44" s="337"/>
      <c r="H44" s="23">
        <v>1.2</v>
      </c>
      <c r="I44" s="23">
        <v>1.2</v>
      </c>
      <c r="J44" s="49"/>
      <c r="N44" s="59"/>
    </row>
    <row r="45" spans="1:14">
      <c r="A45" s="337" t="s">
        <v>71</v>
      </c>
      <c r="B45" s="337"/>
      <c r="C45" s="337"/>
      <c r="D45" s="337"/>
      <c r="E45" s="337"/>
      <c r="F45" s="337"/>
      <c r="G45" s="337"/>
      <c r="H45" s="23">
        <f>((H43^2)+(H44^2))^0.5</f>
        <v>2.1080327566082397</v>
      </c>
      <c r="I45" s="23">
        <f>((I43^2)+(I44^2))^0.5</f>
        <v>2.3898807716983153</v>
      </c>
      <c r="J45" s="49"/>
      <c r="N45" s="59"/>
    </row>
    <row r="46" spans="1:14">
      <c r="A46" s="131"/>
      <c r="B46" s="132"/>
      <c r="C46" s="133"/>
      <c r="D46" s="133"/>
      <c r="E46" s="132"/>
      <c r="F46" s="133"/>
      <c r="G46" s="132"/>
      <c r="H46" s="133"/>
      <c r="I46" s="134"/>
      <c r="J46" s="28"/>
      <c r="N46" s="59"/>
    </row>
    <row r="47" spans="1:14" s="108" customFormat="1">
      <c r="A47" s="328" t="s">
        <v>29</v>
      </c>
      <c r="B47" s="328"/>
      <c r="C47" s="328"/>
      <c r="D47" s="328"/>
      <c r="E47" s="328"/>
      <c r="F47" s="328"/>
      <c r="G47" s="328"/>
      <c r="H47" s="328"/>
      <c r="I47" s="328"/>
      <c r="J47" s="118"/>
      <c r="K47" s="314" t="s">
        <v>31</v>
      </c>
      <c r="L47" s="314"/>
      <c r="N47" s="205"/>
    </row>
    <row r="48" spans="1:14" s="108" customFormat="1">
      <c r="A48" s="318" t="s">
        <v>0</v>
      </c>
      <c r="B48" s="318" t="s">
        <v>1</v>
      </c>
      <c r="C48" s="315" t="s">
        <v>241</v>
      </c>
      <c r="D48" s="315"/>
      <c r="E48" s="318" t="s">
        <v>2</v>
      </c>
      <c r="F48" s="315" t="s">
        <v>3</v>
      </c>
      <c r="G48" s="323" t="s">
        <v>194</v>
      </c>
      <c r="H48" s="315" t="s">
        <v>184</v>
      </c>
      <c r="I48" s="315"/>
      <c r="J48" s="119"/>
      <c r="K48" s="314"/>
      <c r="L48" s="314"/>
      <c r="N48" s="205"/>
    </row>
    <row r="49" spans="1:14" s="108" customFormat="1" ht="22.5">
      <c r="A49" s="318"/>
      <c r="B49" s="318"/>
      <c r="C49" s="114" t="s">
        <v>163</v>
      </c>
      <c r="D49" s="114" t="s">
        <v>164</v>
      </c>
      <c r="E49" s="318"/>
      <c r="F49" s="315"/>
      <c r="G49" s="323"/>
      <c r="H49" s="114" t="s">
        <v>163</v>
      </c>
      <c r="I49" s="114" t="s">
        <v>164</v>
      </c>
      <c r="J49" s="121"/>
      <c r="K49" s="314"/>
      <c r="L49" s="314"/>
      <c r="N49" s="205"/>
    </row>
    <row r="50" spans="1:14" s="108" customFormat="1">
      <c r="A50" s="317" t="s">
        <v>177</v>
      </c>
      <c r="B50" s="317"/>
      <c r="C50" s="317"/>
      <c r="D50" s="317"/>
      <c r="E50" s="317"/>
      <c r="F50" s="317"/>
      <c r="G50" s="317"/>
      <c r="H50" s="317"/>
      <c r="I50" s="317"/>
      <c r="J50" s="109"/>
      <c r="K50" s="211"/>
      <c r="L50" s="211"/>
      <c r="N50" s="205"/>
    </row>
    <row r="51" spans="1:14" s="108" customFormat="1">
      <c r="A51" s="317" t="s">
        <v>11</v>
      </c>
      <c r="B51" s="317"/>
      <c r="C51" s="317"/>
      <c r="D51" s="317"/>
      <c r="E51" s="317"/>
      <c r="F51" s="317"/>
      <c r="G51" s="317"/>
      <c r="H51" s="317"/>
      <c r="I51" s="317"/>
      <c r="J51" s="109"/>
      <c r="K51" s="208">
        <f>H51^2</f>
        <v>0</v>
      </c>
      <c r="L51" s="208">
        <f>I51^2</f>
        <v>0</v>
      </c>
      <c r="N51" s="205"/>
    </row>
    <row r="52" spans="1:14" s="108" customFormat="1">
      <c r="A52" s="318" t="s">
        <v>185</v>
      </c>
      <c r="B52" s="318"/>
      <c r="C52" s="318"/>
      <c r="D52" s="318"/>
      <c r="E52" s="318"/>
      <c r="F52" s="318"/>
      <c r="G52" s="318"/>
      <c r="H52" s="178">
        <f>K52</f>
        <v>0</v>
      </c>
      <c r="I52" s="178">
        <f>L52</f>
        <v>0</v>
      </c>
      <c r="J52" s="124"/>
      <c r="K52" s="207">
        <f>(SUM(K51:K51))^0.5</f>
        <v>0</v>
      </c>
      <c r="L52" s="207">
        <f>(SUM(L51:L51))^0.5</f>
        <v>0</v>
      </c>
      <c r="N52" s="205"/>
    </row>
    <row r="53" spans="1:14" s="108" customFormat="1">
      <c r="A53" s="318" t="s">
        <v>186</v>
      </c>
      <c r="B53" s="318"/>
      <c r="C53" s="318"/>
      <c r="D53" s="318"/>
      <c r="E53" s="318"/>
      <c r="F53" s="318"/>
      <c r="G53" s="318"/>
      <c r="H53" s="178">
        <f t="shared" ref="H53" si="5">K53</f>
        <v>0</v>
      </c>
      <c r="I53" s="178">
        <f>L53</f>
        <v>0</v>
      </c>
      <c r="J53" s="124"/>
      <c r="K53" s="207">
        <f>K52*1.96</f>
        <v>0</v>
      </c>
      <c r="L53" s="207">
        <f>L52*1.96</f>
        <v>0</v>
      </c>
      <c r="N53" s="205"/>
    </row>
    <row r="54" spans="1:14" s="108" customFormat="1">
      <c r="C54" s="117"/>
      <c r="D54" s="117"/>
      <c r="F54" s="117"/>
      <c r="H54" s="117"/>
      <c r="I54" s="117"/>
      <c r="J54" s="118"/>
      <c r="K54" s="206"/>
      <c r="L54" s="206"/>
      <c r="N54" s="205"/>
    </row>
    <row r="55" spans="1:14" s="108" customFormat="1">
      <c r="A55" s="320" t="s">
        <v>34</v>
      </c>
      <c r="B55" s="320"/>
      <c r="C55" s="320"/>
      <c r="D55" s="320"/>
      <c r="E55" s="320"/>
      <c r="F55" s="320"/>
      <c r="G55" s="320"/>
      <c r="H55" s="320"/>
      <c r="I55" s="320"/>
      <c r="J55" s="125"/>
      <c r="K55" s="314" t="s">
        <v>31</v>
      </c>
      <c r="L55" s="314"/>
      <c r="N55" s="205"/>
    </row>
    <row r="56" spans="1:14" s="108" customFormat="1">
      <c r="A56" s="318" t="s">
        <v>0</v>
      </c>
      <c r="B56" s="318" t="s">
        <v>1</v>
      </c>
      <c r="C56" s="315" t="s">
        <v>241</v>
      </c>
      <c r="D56" s="315"/>
      <c r="E56" s="318" t="s">
        <v>2</v>
      </c>
      <c r="F56" s="315" t="s">
        <v>3</v>
      </c>
      <c r="G56" s="323" t="s">
        <v>194</v>
      </c>
      <c r="H56" s="315" t="s">
        <v>184</v>
      </c>
      <c r="I56" s="315"/>
      <c r="J56" s="119"/>
      <c r="K56" s="314"/>
      <c r="L56" s="314"/>
      <c r="N56" s="205"/>
    </row>
    <row r="57" spans="1:14" s="108" customFormat="1" ht="22.5">
      <c r="A57" s="318"/>
      <c r="B57" s="318"/>
      <c r="C57" s="114" t="s">
        <v>163</v>
      </c>
      <c r="D57" s="114" t="s">
        <v>164</v>
      </c>
      <c r="E57" s="318"/>
      <c r="F57" s="315"/>
      <c r="G57" s="323"/>
      <c r="H57" s="114" t="s">
        <v>163</v>
      </c>
      <c r="I57" s="114" t="s">
        <v>164</v>
      </c>
      <c r="J57" s="121"/>
      <c r="K57" s="314"/>
      <c r="L57" s="314"/>
      <c r="N57" s="205"/>
    </row>
    <row r="58" spans="1:14" s="108" customFormat="1">
      <c r="A58" s="327" t="s">
        <v>177</v>
      </c>
      <c r="B58" s="327"/>
      <c r="C58" s="327"/>
      <c r="D58" s="327"/>
      <c r="E58" s="327"/>
      <c r="F58" s="327"/>
      <c r="G58" s="327"/>
      <c r="H58" s="327"/>
      <c r="I58" s="327"/>
      <c r="J58" s="106"/>
      <c r="K58" s="211"/>
      <c r="L58" s="211"/>
      <c r="N58" s="205"/>
    </row>
    <row r="59" spans="1:14" s="108" customFormat="1">
      <c r="A59" s="327" t="s">
        <v>33</v>
      </c>
      <c r="B59" s="327"/>
      <c r="C59" s="327"/>
      <c r="D59" s="327"/>
      <c r="E59" s="327"/>
      <c r="F59" s="327"/>
      <c r="G59" s="327"/>
      <c r="H59" s="327"/>
      <c r="I59" s="327"/>
      <c r="J59" s="106"/>
      <c r="K59" s="208">
        <f>H59^2</f>
        <v>0</v>
      </c>
      <c r="L59" s="208">
        <f>I59^2</f>
        <v>0</v>
      </c>
      <c r="N59" s="205"/>
    </row>
    <row r="60" spans="1:14" s="108" customFormat="1">
      <c r="A60" s="318" t="s">
        <v>185</v>
      </c>
      <c r="B60" s="318"/>
      <c r="C60" s="318"/>
      <c r="D60" s="318"/>
      <c r="E60" s="318"/>
      <c r="F60" s="318"/>
      <c r="G60" s="318"/>
      <c r="H60" s="178">
        <f>K60</f>
        <v>0</v>
      </c>
      <c r="I60" s="178">
        <f t="shared" ref="I60:I61" si="6">L60</f>
        <v>0</v>
      </c>
      <c r="J60" s="124"/>
      <c r="K60" s="207">
        <f>(SUM(K59:K59))^0.5</f>
        <v>0</v>
      </c>
      <c r="L60" s="207">
        <f>(SUM(L59:L59))^0.5</f>
        <v>0</v>
      </c>
      <c r="N60" s="205"/>
    </row>
    <row r="61" spans="1:14" s="108" customFormat="1">
      <c r="A61" s="318" t="s">
        <v>186</v>
      </c>
      <c r="B61" s="318"/>
      <c r="C61" s="318"/>
      <c r="D61" s="318"/>
      <c r="E61" s="318"/>
      <c r="F61" s="318"/>
      <c r="G61" s="318"/>
      <c r="H61" s="178">
        <f t="shared" ref="H61" si="7">K61</f>
        <v>0</v>
      </c>
      <c r="I61" s="178">
        <f t="shared" si="6"/>
        <v>0</v>
      </c>
      <c r="J61" s="124"/>
      <c r="K61" s="207">
        <f>K60*1.96</f>
        <v>0</v>
      </c>
      <c r="L61" s="207">
        <f>L60*1.96</f>
        <v>0</v>
      </c>
      <c r="N61" s="205"/>
    </row>
    <row r="62" spans="1:14" s="108" customFormat="1">
      <c r="C62" s="117"/>
      <c r="D62" s="117"/>
      <c r="F62" s="117"/>
      <c r="H62" s="117"/>
      <c r="I62" s="117"/>
      <c r="J62" s="118"/>
      <c r="K62" s="206"/>
      <c r="L62" s="206"/>
      <c r="N62" s="205"/>
    </row>
    <row r="63" spans="1:14" s="108" customFormat="1">
      <c r="A63" s="328" t="s">
        <v>39</v>
      </c>
      <c r="B63" s="328"/>
      <c r="C63" s="328"/>
      <c r="D63" s="328"/>
      <c r="E63" s="328"/>
      <c r="F63" s="328"/>
      <c r="G63" s="328"/>
      <c r="H63" s="328"/>
      <c r="I63" s="328"/>
      <c r="J63" s="118"/>
      <c r="K63" s="314" t="s">
        <v>31</v>
      </c>
      <c r="L63" s="314"/>
      <c r="N63" s="205"/>
    </row>
    <row r="64" spans="1:14" s="108" customFormat="1">
      <c r="A64" s="318" t="s">
        <v>0</v>
      </c>
      <c r="B64" s="318" t="s">
        <v>1</v>
      </c>
      <c r="C64" s="315" t="s">
        <v>241</v>
      </c>
      <c r="D64" s="315"/>
      <c r="E64" s="318" t="s">
        <v>2</v>
      </c>
      <c r="F64" s="315" t="s">
        <v>3</v>
      </c>
      <c r="G64" s="323" t="s">
        <v>194</v>
      </c>
      <c r="H64" s="315" t="s">
        <v>184</v>
      </c>
      <c r="I64" s="315"/>
      <c r="J64" s="118"/>
      <c r="K64" s="314"/>
      <c r="L64" s="314"/>
      <c r="N64" s="205"/>
    </row>
    <row r="65" spans="1:14" s="108" customFormat="1" ht="22.5">
      <c r="A65" s="318"/>
      <c r="B65" s="318"/>
      <c r="C65" s="114" t="s">
        <v>163</v>
      </c>
      <c r="D65" s="114" t="s">
        <v>164</v>
      </c>
      <c r="E65" s="318"/>
      <c r="F65" s="315"/>
      <c r="G65" s="323"/>
      <c r="H65" s="114" t="s">
        <v>163</v>
      </c>
      <c r="I65" s="114" t="s">
        <v>164</v>
      </c>
      <c r="J65" s="118"/>
      <c r="K65" s="314"/>
      <c r="L65" s="314"/>
      <c r="N65" s="205"/>
    </row>
    <row r="66" spans="1:14" s="108" customFormat="1">
      <c r="A66" s="327" t="s">
        <v>177</v>
      </c>
      <c r="B66" s="327"/>
      <c r="C66" s="327"/>
      <c r="D66" s="327"/>
      <c r="E66" s="327"/>
      <c r="F66" s="327"/>
      <c r="G66" s="327"/>
      <c r="H66" s="327"/>
      <c r="I66" s="327"/>
      <c r="J66" s="118"/>
      <c r="K66" s="211"/>
      <c r="L66" s="211"/>
      <c r="N66" s="205"/>
    </row>
    <row r="67" spans="1:14" s="108" customFormat="1">
      <c r="A67" s="327" t="s">
        <v>33</v>
      </c>
      <c r="B67" s="327"/>
      <c r="C67" s="327"/>
      <c r="D67" s="327"/>
      <c r="E67" s="327"/>
      <c r="F67" s="327"/>
      <c r="G67" s="327"/>
      <c r="H67" s="327"/>
      <c r="I67" s="327"/>
      <c r="J67" s="118"/>
      <c r="K67" s="208">
        <f>H67^2</f>
        <v>0</v>
      </c>
      <c r="L67" s="208">
        <f>I67^2</f>
        <v>0</v>
      </c>
      <c r="N67" s="205"/>
    </row>
    <row r="68" spans="1:14" s="108" customFormat="1">
      <c r="A68" s="318" t="s">
        <v>185</v>
      </c>
      <c r="B68" s="318"/>
      <c r="C68" s="318"/>
      <c r="D68" s="318"/>
      <c r="E68" s="318"/>
      <c r="F68" s="318"/>
      <c r="G68" s="318"/>
      <c r="H68" s="149">
        <f>K68</f>
        <v>0</v>
      </c>
      <c r="I68" s="149">
        <f t="shared" ref="I68:I69" si="8">L68</f>
        <v>0</v>
      </c>
      <c r="J68" s="118"/>
      <c r="K68" s="207">
        <f>(SUM(K67:K67))^0.5</f>
        <v>0</v>
      </c>
      <c r="L68" s="207">
        <f>(SUM(L67:L67))^0.5</f>
        <v>0</v>
      </c>
      <c r="N68" s="205"/>
    </row>
    <row r="69" spans="1:14" s="108" customFormat="1">
      <c r="A69" s="318" t="s">
        <v>186</v>
      </c>
      <c r="B69" s="318"/>
      <c r="C69" s="318"/>
      <c r="D69" s="318"/>
      <c r="E69" s="318"/>
      <c r="F69" s="318"/>
      <c r="G69" s="318"/>
      <c r="H69" s="149">
        <f t="shared" ref="H69" si="9">K69</f>
        <v>0</v>
      </c>
      <c r="I69" s="149">
        <f t="shared" si="8"/>
        <v>0</v>
      </c>
      <c r="J69" s="118"/>
      <c r="K69" s="207">
        <f>K68*1.96</f>
        <v>0</v>
      </c>
      <c r="L69" s="207">
        <f>L68*1.96</f>
        <v>0</v>
      </c>
      <c r="N69" s="205"/>
    </row>
    <row r="70" spans="1:14">
      <c r="N70" s="59"/>
    </row>
    <row r="71" spans="1:14">
      <c r="A71" s="283" t="s">
        <v>157</v>
      </c>
      <c r="B71" s="283"/>
      <c r="C71" s="283"/>
      <c r="D71" s="283"/>
      <c r="E71" s="283"/>
      <c r="F71" s="283"/>
      <c r="G71" s="283"/>
      <c r="H71" s="283"/>
      <c r="I71" s="283"/>
      <c r="K71" s="321" t="s">
        <v>31</v>
      </c>
      <c r="L71" s="321"/>
      <c r="N71" s="59"/>
    </row>
    <row r="72" spans="1:14">
      <c r="A72" s="284" t="s">
        <v>0</v>
      </c>
      <c r="B72" s="284" t="s">
        <v>1</v>
      </c>
      <c r="C72" s="294" t="s">
        <v>241</v>
      </c>
      <c r="D72" s="294"/>
      <c r="E72" s="284" t="s">
        <v>2</v>
      </c>
      <c r="F72" s="294" t="s">
        <v>3</v>
      </c>
      <c r="G72" s="325" t="s">
        <v>4</v>
      </c>
      <c r="H72" s="331" t="s">
        <v>184</v>
      </c>
      <c r="I72" s="331"/>
      <c r="K72" s="321"/>
      <c r="L72" s="321"/>
      <c r="N72" s="59"/>
    </row>
    <row r="73" spans="1:14" ht="22.5">
      <c r="A73" s="284"/>
      <c r="B73" s="284"/>
      <c r="C73" s="187" t="s">
        <v>163</v>
      </c>
      <c r="D73" s="187" t="s">
        <v>164</v>
      </c>
      <c r="E73" s="284"/>
      <c r="F73" s="294"/>
      <c r="G73" s="325"/>
      <c r="H73" s="187" t="s">
        <v>163</v>
      </c>
      <c r="I73" s="187" t="s">
        <v>164</v>
      </c>
      <c r="K73" s="321"/>
      <c r="L73" s="321"/>
      <c r="N73" s="59"/>
    </row>
    <row r="74" spans="1:14">
      <c r="A74" s="295" t="s">
        <v>177</v>
      </c>
      <c r="B74" s="295"/>
      <c r="C74" s="295"/>
      <c r="D74" s="295"/>
      <c r="E74" s="295"/>
      <c r="F74" s="295"/>
      <c r="G74" s="295"/>
      <c r="H74" s="295"/>
      <c r="I74" s="295"/>
      <c r="K74" s="210"/>
      <c r="L74" s="210"/>
      <c r="N74" s="59"/>
    </row>
    <row r="75" spans="1:14" ht="22.5">
      <c r="A75" s="152" t="str">
        <f>'Reverb-Er'!A6</f>
        <v>C1-1</v>
      </c>
      <c r="B75" s="64" t="str">
        <f>'Reverb-Er'!B6</f>
        <v>Uncertainty of the RF power measurement equipment (e.g. spectrum analyzer, power meter) - high power (EIRP, TRP)</v>
      </c>
      <c r="C75" s="153">
        <f>'Reverb-Er'!C6</f>
        <v>0.5</v>
      </c>
      <c r="D75" s="153">
        <f>'Reverb-Er'!D6</f>
        <v>0.7</v>
      </c>
      <c r="E75" s="152" t="str">
        <f>'Reverb-Er'!E6</f>
        <v xml:space="preserve"> Gaussian</v>
      </c>
      <c r="F75" s="153">
        <f>'Reverb-Er'!F6</f>
        <v>1</v>
      </c>
      <c r="G75" s="152">
        <f>'Reverb-Er'!G6</f>
        <v>1</v>
      </c>
      <c r="H75" s="2">
        <f>C75/$F75</f>
        <v>0.5</v>
      </c>
      <c r="I75" s="2">
        <f t="shared" ref="I75:I77" si="10">D75/$F75</f>
        <v>0.7</v>
      </c>
      <c r="K75" s="210">
        <f t="shared" ref="K75:K84" si="11">H75^2</f>
        <v>0.25</v>
      </c>
      <c r="L75" s="210">
        <f t="shared" ref="L75:L84" si="12">I75^2</f>
        <v>0.48999999999999994</v>
      </c>
      <c r="N75" s="59"/>
    </row>
    <row r="76" spans="1:14">
      <c r="A76" s="152" t="str">
        <f>'Reverb-Er'!A7</f>
        <v>A6-1</v>
      </c>
      <c r="B76" s="64" t="str">
        <f>'Reverb-Er'!B7</f>
        <v>Impedance mismatch in the receiving chain</v>
      </c>
      <c r="C76" s="153">
        <f>'Reverb-Er'!C7</f>
        <v>0.2</v>
      </c>
      <c r="D76" s="153">
        <f>'Reverb-Er'!D7</f>
        <v>0.2</v>
      </c>
      <c r="E76" s="152" t="str">
        <f>'Reverb-Er'!E7</f>
        <v>U-shaped</v>
      </c>
      <c r="F76" s="153">
        <f>'Reverb-Er'!F7</f>
        <v>1.4142135623730951</v>
      </c>
      <c r="G76" s="152">
        <f>'Reverb-Er'!G7</f>
        <v>1</v>
      </c>
      <c r="H76" s="2">
        <f t="shared" ref="H76:H77" si="13">C76/$F76</f>
        <v>0.1414213562373095</v>
      </c>
      <c r="I76" s="2">
        <f t="shared" si="10"/>
        <v>0.1414213562373095</v>
      </c>
      <c r="K76" s="210">
        <f t="shared" si="11"/>
        <v>0.02</v>
      </c>
      <c r="L76" s="210">
        <f t="shared" si="12"/>
        <v>0.02</v>
      </c>
      <c r="N76" s="59"/>
    </row>
    <row r="77" spans="1:14">
      <c r="A77" s="152" t="str">
        <f>'Reverb-Er'!A8</f>
        <v>A6-2</v>
      </c>
      <c r="B77" s="64" t="str">
        <f>'Reverb-Er'!B8</f>
        <v>Random uncertainty</v>
      </c>
      <c r="C77" s="153">
        <f>'Reverb-Er'!C8</f>
        <v>0.1</v>
      </c>
      <c r="D77" s="153">
        <f>'Reverb-Er'!D8</f>
        <v>0.1</v>
      </c>
      <c r="E77" s="152" t="str">
        <f>'Reverb-Er'!E8</f>
        <v>Rectangular</v>
      </c>
      <c r="F77" s="153">
        <f>'Reverb-Er'!F8</f>
        <v>1.7320508075688772</v>
      </c>
      <c r="G77" s="152">
        <f>'Reverb-Er'!G8</f>
        <v>1</v>
      </c>
      <c r="H77" s="2">
        <f t="shared" si="13"/>
        <v>5.7735026918962581E-2</v>
      </c>
      <c r="I77" s="2">
        <f t="shared" si="10"/>
        <v>5.7735026918962581E-2</v>
      </c>
      <c r="K77" s="210">
        <f t="shared" si="11"/>
        <v>3.333333333333334E-3</v>
      </c>
      <c r="L77" s="210">
        <f t="shared" si="12"/>
        <v>3.333333333333334E-3</v>
      </c>
      <c r="N77" s="59"/>
    </row>
    <row r="78" spans="1:14">
      <c r="A78" s="284" t="s">
        <v>11</v>
      </c>
      <c r="B78" s="284"/>
      <c r="C78" s="284"/>
      <c r="D78" s="284"/>
      <c r="E78" s="284"/>
      <c r="F78" s="284"/>
      <c r="G78" s="284"/>
      <c r="H78" s="284"/>
      <c r="I78" s="284"/>
      <c r="K78" s="210">
        <f t="shared" si="11"/>
        <v>0</v>
      </c>
      <c r="L78" s="210">
        <f t="shared" si="12"/>
        <v>0</v>
      </c>
      <c r="N78" s="59"/>
    </row>
    <row r="79" spans="1:14">
      <c r="A79" s="152" t="str">
        <f>'Reverb-Er'!A10</f>
        <v>A6-3</v>
      </c>
      <c r="B79" s="64" t="str">
        <f>'Reverb-Er'!B10</f>
        <v>Reference antenna radiation efficiency</v>
      </c>
      <c r="C79" s="153">
        <f>'Reverb-Er'!C10</f>
        <v>0.3</v>
      </c>
      <c r="D79" s="153">
        <f>'Reverb-Er'!D10</f>
        <v>0.3</v>
      </c>
      <c r="E79" s="152" t="str">
        <f>'Reverb-Er'!E10</f>
        <v>Gaussian</v>
      </c>
      <c r="F79" s="153">
        <f>'Reverb-Er'!F10</f>
        <v>1</v>
      </c>
      <c r="G79" s="152">
        <f>'Reverb-Er'!G10</f>
        <v>1</v>
      </c>
      <c r="H79" s="2">
        <f t="shared" ref="H79:H84" si="14">C79/$F79</f>
        <v>0.3</v>
      </c>
      <c r="I79" s="2">
        <f t="shared" ref="I79:I84" si="15">D79/$F79</f>
        <v>0.3</v>
      </c>
      <c r="K79" s="210">
        <f t="shared" si="11"/>
        <v>0.09</v>
      </c>
      <c r="L79" s="210">
        <f t="shared" si="12"/>
        <v>0.09</v>
      </c>
      <c r="N79" s="59"/>
    </row>
    <row r="80" spans="1:14" ht="22.5">
      <c r="A80" s="152" t="str">
        <f>'Reverb-Er'!A11</f>
        <v>A6-4</v>
      </c>
      <c r="B80" s="64" t="str">
        <f>'Reverb-Er'!B11</f>
        <v>Mean value estimation of reference antenna mismatch efficiency</v>
      </c>
      <c r="C80" s="153">
        <f>'Reverb-Er'!C11</f>
        <v>0.27</v>
      </c>
      <c r="D80" s="153">
        <f>'Reverb-Er'!D11</f>
        <v>0.27</v>
      </c>
      <c r="E80" s="152" t="str">
        <f>'Reverb-Er'!E11</f>
        <v>Gaussian</v>
      </c>
      <c r="F80" s="153">
        <f>'Reverb-Er'!F11</f>
        <v>1</v>
      </c>
      <c r="G80" s="152">
        <f>'Reverb-Er'!G11</f>
        <v>1</v>
      </c>
      <c r="H80" s="2">
        <f t="shared" si="14"/>
        <v>0.27</v>
      </c>
      <c r="I80" s="2">
        <f t="shared" si="15"/>
        <v>0.27</v>
      </c>
      <c r="K80" s="210">
        <f t="shared" si="11"/>
        <v>7.2900000000000006E-2</v>
      </c>
      <c r="L80" s="210">
        <f t="shared" si="12"/>
        <v>7.2900000000000006E-2</v>
      </c>
      <c r="N80" s="59"/>
    </row>
    <row r="81" spans="1:14">
      <c r="A81" s="152" t="str">
        <f>'Reverb-Er'!A12</f>
        <v>C1-3</v>
      </c>
      <c r="B81" s="64" t="str">
        <f>'Reverb-Er'!B12</f>
        <v>Uncertainty of the network analyzer</v>
      </c>
      <c r="C81" s="153">
        <f>'Reverb-Er'!C12</f>
        <v>0.3</v>
      </c>
      <c r="D81" s="153">
        <f>'Reverb-Er'!D12</f>
        <v>0.3</v>
      </c>
      <c r="E81" s="152" t="str">
        <f>'Reverb-Er'!E12</f>
        <v>Gaussian</v>
      </c>
      <c r="F81" s="153">
        <f>'Reverb-Er'!F12</f>
        <v>1</v>
      </c>
      <c r="G81" s="152">
        <f>'Reverb-Er'!G12</f>
        <v>1</v>
      </c>
      <c r="H81" s="2">
        <f t="shared" si="14"/>
        <v>0.3</v>
      </c>
      <c r="I81" s="2">
        <f t="shared" si="15"/>
        <v>0.3</v>
      </c>
      <c r="K81" s="210">
        <f t="shared" si="11"/>
        <v>0.09</v>
      </c>
      <c r="L81" s="210">
        <f t="shared" si="12"/>
        <v>0.09</v>
      </c>
      <c r="N81" s="59"/>
    </row>
    <row r="82" spans="1:14">
      <c r="A82" s="152" t="str">
        <f>'Reverb-Er'!A13</f>
        <v>A6-5</v>
      </c>
      <c r="B82" s="64" t="str">
        <f>'Reverb-Er'!B13</f>
        <v>Influence of the reference antenna feed cable</v>
      </c>
      <c r="C82" s="153">
        <f>'Reverb-Er'!C13</f>
        <v>0.2</v>
      </c>
      <c r="D82" s="153">
        <f>'Reverb-Er'!D13</f>
        <v>0.2</v>
      </c>
      <c r="E82" s="152" t="str">
        <f>'Reverb-Er'!E13</f>
        <v>Gaussian</v>
      </c>
      <c r="F82" s="153">
        <f>'Reverb-Er'!F13</f>
        <v>1</v>
      </c>
      <c r="G82" s="152">
        <f>'Reverb-Er'!G13</f>
        <v>1</v>
      </c>
      <c r="H82" s="2">
        <f t="shared" si="14"/>
        <v>0.2</v>
      </c>
      <c r="I82" s="2">
        <f t="shared" si="15"/>
        <v>0.2</v>
      </c>
      <c r="K82" s="210">
        <f t="shared" si="11"/>
        <v>4.0000000000000008E-2</v>
      </c>
      <c r="L82" s="210">
        <f t="shared" si="12"/>
        <v>4.0000000000000008E-2</v>
      </c>
      <c r="N82" s="59"/>
    </row>
    <row r="83" spans="1:14">
      <c r="A83" s="152" t="str">
        <f>'Reverb-Er'!A14</f>
        <v>A6-6</v>
      </c>
      <c r="B83" s="64" t="str">
        <f>'Reverb-Er'!B14</f>
        <v>Mean value estimation of transfer function</v>
      </c>
      <c r="C83" s="153">
        <f>'Reverb-Er'!C14</f>
        <v>0.27</v>
      </c>
      <c r="D83" s="153">
        <f>'Reverb-Er'!D14</f>
        <v>0.27</v>
      </c>
      <c r="E83" s="152" t="str">
        <f>'Reverb-Er'!E14</f>
        <v>Gaussian</v>
      </c>
      <c r="F83" s="153">
        <f>'Reverb-Er'!F14</f>
        <v>1</v>
      </c>
      <c r="G83" s="152">
        <f>'Reverb-Er'!G14</f>
        <v>1</v>
      </c>
      <c r="H83" s="2">
        <f t="shared" si="14"/>
        <v>0.27</v>
      </c>
      <c r="I83" s="2">
        <f t="shared" si="15"/>
        <v>0.27</v>
      </c>
      <c r="K83" s="210">
        <f t="shared" si="11"/>
        <v>7.2900000000000006E-2</v>
      </c>
      <c r="L83" s="210">
        <f t="shared" si="12"/>
        <v>7.2900000000000006E-2</v>
      </c>
      <c r="N83" s="59"/>
    </row>
    <row r="84" spans="1:14">
      <c r="A84" s="152" t="str">
        <f>'Reverb-Er'!A15</f>
        <v>A6-7</v>
      </c>
      <c r="B84" s="64" t="str">
        <f>'Reverb-Er'!B15</f>
        <v>Uniformity of transfer function</v>
      </c>
      <c r="C84" s="153">
        <f>'Reverb-Er'!C15</f>
        <v>0.5</v>
      </c>
      <c r="D84" s="153">
        <f>'Reverb-Er'!D15</f>
        <v>0.5</v>
      </c>
      <c r="E84" s="152" t="str">
        <f>'Reverb-Er'!E15</f>
        <v>Gaussian</v>
      </c>
      <c r="F84" s="153">
        <f>'Reverb-Er'!F15</f>
        <v>1</v>
      </c>
      <c r="G84" s="152">
        <f>'Reverb-Er'!G15</f>
        <v>1</v>
      </c>
      <c r="H84" s="2">
        <f t="shared" si="14"/>
        <v>0.5</v>
      </c>
      <c r="I84" s="2">
        <f t="shared" si="15"/>
        <v>0.5</v>
      </c>
      <c r="K84" s="210">
        <f t="shared" si="11"/>
        <v>0.25</v>
      </c>
      <c r="L84" s="210">
        <f t="shared" si="12"/>
        <v>0.25</v>
      </c>
      <c r="N84" s="59"/>
    </row>
    <row r="85" spans="1:14">
      <c r="A85" s="333" t="s">
        <v>185</v>
      </c>
      <c r="B85" s="333"/>
      <c r="C85" s="333"/>
      <c r="D85" s="333"/>
      <c r="E85" s="333"/>
      <c r="F85" s="333"/>
      <c r="G85" s="333"/>
      <c r="H85" s="46">
        <f>K85</f>
        <v>0.94293866891401446</v>
      </c>
      <c r="I85" s="46">
        <f t="shared" ref="I85:I86" si="16">L85</f>
        <v>1.0626068573716871</v>
      </c>
      <c r="K85" s="210">
        <f>(SUM(K68:K84))^0.5</f>
        <v>0.94293866891401446</v>
      </c>
      <c r="L85" s="210">
        <f>(SUM(L68:L84))^0.5</f>
        <v>1.0626068573716871</v>
      </c>
      <c r="N85" s="59"/>
    </row>
    <row r="86" spans="1:14">
      <c r="A86" s="333" t="s">
        <v>186</v>
      </c>
      <c r="B86" s="333"/>
      <c r="C86" s="333"/>
      <c r="D86" s="333"/>
      <c r="E86" s="333"/>
      <c r="F86" s="333"/>
      <c r="G86" s="333"/>
      <c r="H86" s="46">
        <f t="shared" ref="H86" si="17">K86</f>
        <v>1.8481597910714682</v>
      </c>
      <c r="I86" s="46">
        <f t="shared" si="16"/>
        <v>2.0827094404485069</v>
      </c>
      <c r="K86" s="210">
        <f>K85*1.96</f>
        <v>1.8481597910714682</v>
      </c>
      <c r="L86" s="210">
        <f>L85*1.96</f>
        <v>2.0827094404485069</v>
      </c>
      <c r="N86" s="59"/>
    </row>
  </sheetData>
  <mergeCells count="84">
    <mergeCell ref="A85:G85"/>
    <mergeCell ref="A86:G86"/>
    <mergeCell ref="F72:F73"/>
    <mergeCell ref="G72:G73"/>
    <mergeCell ref="H72:I72"/>
    <mergeCell ref="A74:I74"/>
    <mergeCell ref="A78:I78"/>
    <mergeCell ref="A72:A73"/>
    <mergeCell ref="B72:B73"/>
    <mergeCell ref="C72:D72"/>
    <mergeCell ref="E72:E73"/>
    <mergeCell ref="K55:L57"/>
    <mergeCell ref="C56:D56"/>
    <mergeCell ref="E56:E57"/>
    <mergeCell ref="F56:F57"/>
    <mergeCell ref="K71:L73"/>
    <mergeCell ref="A71:I71"/>
    <mergeCell ref="K63:L65"/>
    <mergeCell ref="A64:A65"/>
    <mergeCell ref="B64:B65"/>
    <mergeCell ref="C64:D64"/>
    <mergeCell ref="E64:E65"/>
    <mergeCell ref="F64:F65"/>
    <mergeCell ref="G64:G65"/>
    <mergeCell ref="H64:I64"/>
    <mergeCell ref="A63:I63"/>
    <mergeCell ref="A56:A57"/>
    <mergeCell ref="A50:I50"/>
    <mergeCell ref="A47:I47"/>
    <mergeCell ref="K47:L49"/>
    <mergeCell ref="A20:I20"/>
    <mergeCell ref="G48:G49"/>
    <mergeCell ref="H48:I48"/>
    <mergeCell ref="A48:A49"/>
    <mergeCell ref="B48:B49"/>
    <mergeCell ref="C48:D48"/>
    <mergeCell ref="E48:E49"/>
    <mergeCell ref="F48:F49"/>
    <mergeCell ref="B56:B57"/>
    <mergeCell ref="F21:F22"/>
    <mergeCell ref="G21:G22"/>
    <mergeCell ref="A67:I67"/>
    <mergeCell ref="A51:I51"/>
    <mergeCell ref="A42:G42"/>
    <mergeCell ref="A43:G43"/>
    <mergeCell ref="E21:E22"/>
    <mergeCell ref="A52:G52"/>
    <mergeCell ref="A53:G53"/>
    <mergeCell ref="A55:I55"/>
    <mergeCell ref="C21:D21"/>
    <mergeCell ref="G56:G57"/>
    <mergeCell ref="H56:I56"/>
    <mergeCell ref="H21:I21"/>
    <mergeCell ref="A45:G45"/>
    <mergeCell ref="A68:G68"/>
    <mergeCell ref="A69:G69"/>
    <mergeCell ref="A58:I58"/>
    <mergeCell ref="A59:I59"/>
    <mergeCell ref="A60:G60"/>
    <mergeCell ref="A66:I66"/>
    <mergeCell ref="A61:G61"/>
    <mergeCell ref="A17:G17"/>
    <mergeCell ref="A12:I12"/>
    <mergeCell ref="A13:A14"/>
    <mergeCell ref="B13:B14"/>
    <mergeCell ref="C13:D13"/>
    <mergeCell ref="E13:E14"/>
    <mergeCell ref="F13:F14"/>
    <mergeCell ref="B1:D1"/>
    <mergeCell ref="N1:N3"/>
    <mergeCell ref="A23:I23"/>
    <mergeCell ref="A30:I30"/>
    <mergeCell ref="A44:G44"/>
    <mergeCell ref="C2:D2"/>
    <mergeCell ref="H13:I13"/>
    <mergeCell ref="B2:B3"/>
    <mergeCell ref="A18:G18"/>
    <mergeCell ref="K20:L22"/>
    <mergeCell ref="A21:A22"/>
    <mergeCell ref="B21:B22"/>
    <mergeCell ref="G13:G14"/>
    <mergeCell ref="K12:L14"/>
    <mergeCell ref="A15:I15"/>
    <mergeCell ref="A16:I16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zoomScaleNormal="100" workbookViewId="0">
      <selection activeCell="C23" sqref="C23"/>
    </sheetView>
  </sheetViews>
  <sheetFormatPr defaultColWidth="9.140625" defaultRowHeight="11.25"/>
  <cols>
    <col min="1" max="1" width="5.28515625" style="49" bestFit="1" customWidth="1"/>
    <col min="2" max="2" width="38.7109375" style="49" bestFit="1" customWidth="1"/>
    <col min="3" max="4" width="11.7109375" style="53" customWidth="1"/>
    <col min="5" max="5" width="14.7109375" style="49" customWidth="1"/>
    <col min="6" max="6" width="14.7109375" style="53" customWidth="1"/>
    <col min="7" max="7" width="2.85546875" style="49" bestFit="1" customWidth="1"/>
    <col min="8" max="9" width="11.5703125" style="53" customWidth="1"/>
    <col min="10" max="10" width="3.42578125" style="51" customWidth="1"/>
    <col min="11" max="12" width="10" style="212" bestFit="1" customWidth="1"/>
    <col min="13" max="13" width="3" style="49" customWidth="1"/>
    <col min="14" max="14" width="41.5703125" style="51" customWidth="1"/>
    <col min="15" max="16" width="9.140625" style="49"/>
    <col min="17" max="17" width="9.140625" style="51"/>
    <col min="18" max="16384" width="9.140625" style="49"/>
  </cols>
  <sheetData>
    <row r="1" spans="1:17" ht="22.5" customHeight="1">
      <c r="B1" s="284" t="s">
        <v>246</v>
      </c>
      <c r="C1" s="284"/>
      <c r="D1" s="284"/>
      <c r="N1" s="283" t="s">
        <v>172</v>
      </c>
      <c r="Q1" s="259"/>
    </row>
    <row r="2" spans="1:17">
      <c r="B2" s="283"/>
      <c r="C2" s="294" t="s">
        <v>183</v>
      </c>
      <c r="D2" s="294"/>
      <c r="N2" s="283"/>
      <c r="Q2" s="259"/>
    </row>
    <row r="3" spans="1:17" ht="22.5">
      <c r="B3" s="283"/>
      <c r="C3" s="187" t="s">
        <v>163</v>
      </c>
      <c r="D3" s="187" t="s">
        <v>164</v>
      </c>
      <c r="N3" s="283"/>
    </row>
    <row r="4" spans="1:17">
      <c r="B4" s="217" t="s">
        <v>65</v>
      </c>
      <c r="C4" s="32"/>
      <c r="D4" s="32"/>
      <c r="E4" s="70"/>
      <c r="F4" s="69"/>
      <c r="G4" s="70"/>
      <c r="H4" s="69"/>
      <c r="I4" s="69"/>
      <c r="J4" s="61"/>
      <c r="K4" s="213"/>
      <c r="L4" s="213"/>
      <c r="M4" s="70"/>
      <c r="N4" s="197" t="s">
        <v>273</v>
      </c>
    </row>
    <row r="5" spans="1:17">
      <c r="B5" s="217" t="s">
        <v>22</v>
      </c>
      <c r="C5" s="32">
        <f>H44</f>
        <v>2.6922069056692757</v>
      </c>
      <c r="D5" s="32">
        <f>I44</f>
        <v>2.7064386235296993</v>
      </c>
      <c r="E5" s="70"/>
      <c r="F5" s="69"/>
      <c r="G5" s="70"/>
      <c r="H5" s="69"/>
      <c r="I5" s="69"/>
      <c r="J5" s="61"/>
      <c r="K5" s="213"/>
      <c r="L5" s="213"/>
      <c r="M5" s="70"/>
      <c r="N5" s="197"/>
    </row>
    <row r="6" spans="1:17">
      <c r="B6" s="217" t="s">
        <v>29</v>
      </c>
      <c r="C6" s="32"/>
      <c r="D6" s="32"/>
      <c r="E6" s="70"/>
      <c r="F6" s="69"/>
      <c r="G6" s="70"/>
      <c r="H6" s="69"/>
      <c r="I6" s="69"/>
      <c r="J6" s="61"/>
      <c r="K6" s="213"/>
      <c r="L6" s="213"/>
      <c r="M6" s="70"/>
      <c r="N6" s="197"/>
    </row>
    <row r="7" spans="1:17">
      <c r="B7" s="217" t="s">
        <v>38</v>
      </c>
      <c r="C7" s="32"/>
      <c r="D7" s="32"/>
      <c r="E7" s="70"/>
      <c r="F7" s="69"/>
      <c r="G7" s="70"/>
      <c r="H7" s="69"/>
      <c r="I7" s="69"/>
      <c r="J7" s="61"/>
      <c r="K7" s="213"/>
      <c r="L7" s="213"/>
      <c r="M7" s="70"/>
      <c r="N7" s="197"/>
    </row>
    <row r="8" spans="1:17">
      <c r="B8" s="217" t="s">
        <v>40</v>
      </c>
      <c r="C8" s="32"/>
      <c r="D8" s="32"/>
      <c r="E8" s="70"/>
      <c r="F8" s="69"/>
      <c r="G8" s="70"/>
      <c r="H8" s="69"/>
      <c r="I8" s="69"/>
      <c r="J8" s="61"/>
      <c r="K8" s="213"/>
      <c r="L8" s="213"/>
      <c r="M8" s="70"/>
      <c r="N8" s="197"/>
    </row>
    <row r="9" spans="1:17">
      <c r="B9" s="217" t="s">
        <v>49</v>
      </c>
      <c r="C9" s="32">
        <f>H81</f>
        <v>2.3594470990749792</v>
      </c>
      <c r="D9" s="32">
        <f>I81</f>
        <v>2.3594470990749792</v>
      </c>
      <c r="E9" s="70"/>
      <c r="F9" s="69"/>
      <c r="G9" s="70"/>
      <c r="H9" s="69"/>
      <c r="I9" s="69"/>
      <c r="J9" s="61"/>
      <c r="K9" s="213"/>
      <c r="L9" s="213"/>
      <c r="M9" s="70"/>
      <c r="N9" s="197"/>
    </row>
    <row r="10" spans="1:17">
      <c r="B10" s="84" t="s">
        <v>238</v>
      </c>
      <c r="C10" s="33">
        <v>2.7</v>
      </c>
      <c r="D10" s="33">
        <v>2.7</v>
      </c>
      <c r="E10" s="70"/>
      <c r="F10" s="69"/>
      <c r="G10" s="70"/>
      <c r="H10" s="69"/>
      <c r="I10" s="69"/>
      <c r="J10" s="61"/>
      <c r="K10" s="213"/>
      <c r="L10" s="213"/>
      <c r="M10" s="70"/>
      <c r="N10" s="197"/>
    </row>
    <row r="11" spans="1:17">
      <c r="B11" s="70"/>
      <c r="C11" s="69"/>
      <c r="D11" s="69"/>
      <c r="E11" s="70"/>
      <c r="F11" s="69"/>
      <c r="G11" s="70"/>
      <c r="H11" s="69"/>
      <c r="I11" s="69"/>
      <c r="J11" s="61"/>
      <c r="K11" s="213"/>
      <c r="L11" s="213"/>
      <c r="M11" s="70"/>
      <c r="N11" s="197"/>
    </row>
    <row r="12" spans="1:17" s="108" customFormat="1">
      <c r="A12" s="319" t="s">
        <v>65</v>
      </c>
      <c r="B12" s="320"/>
      <c r="C12" s="320"/>
      <c r="D12" s="320"/>
      <c r="E12" s="320"/>
      <c r="F12" s="320"/>
      <c r="G12" s="320"/>
      <c r="H12" s="320"/>
      <c r="I12" s="320"/>
      <c r="J12" s="106"/>
      <c r="K12" s="330" t="s">
        <v>31</v>
      </c>
      <c r="L12" s="330"/>
      <c r="M12" s="135"/>
      <c r="N12" s="218"/>
      <c r="Q12" s="118"/>
    </row>
    <row r="13" spans="1:17" s="108" customFormat="1">
      <c r="A13" s="318" t="s">
        <v>0</v>
      </c>
      <c r="B13" s="318" t="s">
        <v>1</v>
      </c>
      <c r="C13" s="315" t="s">
        <v>241</v>
      </c>
      <c r="D13" s="315"/>
      <c r="E13" s="318" t="s">
        <v>2</v>
      </c>
      <c r="F13" s="315" t="s">
        <v>3</v>
      </c>
      <c r="G13" s="323" t="s">
        <v>194</v>
      </c>
      <c r="H13" s="315" t="s">
        <v>184</v>
      </c>
      <c r="I13" s="315"/>
      <c r="J13" s="109"/>
      <c r="K13" s="330"/>
      <c r="L13" s="330"/>
      <c r="M13" s="135"/>
      <c r="N13" s="218"/>
      <c r="Q13" s="118"/>
    </row>
    <row r="14" spans="1:17" s="111" customFormat="1" ht="22.5">
      <c r="A14" s="318"/>
      <c r="B14" s="318"/>
      <c r="C14" s="178" t="s">
        <v>163</v>
      </c>
      <c r="D14" s="178" t="s">
        <v>164</v>
      </c>
      <c r="E14" s="318"/>
      <c r="F14" s="315"/>
      <c r="G14" s="323"/>
      <c r="H14" s="178" t="s">
        <v>163</v>
      </c>
      <c r="I14" s="178" t="s">
        <v>164</v>
      </c>
      <c r="J14" s="110"/>
      <c r="K14" s="330"/>
      <c r="L14" s="330"/>
      <c r="M14" s="136"/>
      <c r="N14" s="218"/>
      <c r="Q14" s="121"/>
    </row>
    <row r="15" spans="1:17" s="108" customFormat="1">
      <c r="A15" s="317" t="s">
        <v>177</v>
      </c>
      <c r="B15" s="317"/>
      <c r="C15" s="317"/>
      <c r="D15" s="317"/>
      <c r="E15" s="317"/>
      <c r="F15" s="317"/>
      <c r="G15" s="317"/>
      <c r="H15" s="317"/>
      <c r="I15" s="317"/>
      <c r="J15" s="109"/>
      <c r="K15" s="207"/>
      <c r="L15" s="207"/>
      <c r="N15" s="218"/>
      <c r="Q15" s="118"/>
    </row>
    <row r="16" spans="1:17" s="108" customFormat="1">
      <c r="A16" s="317" t="s">
        <v>11</v>
      </c>
      <c r="B16" s="317"/>
      <c r="C16" s="317"/>
      <c r="D16" s="317"/>
      <c r="E16" s="317"/>
      <c r="F16" s="317"/>
      <c r="G16" s="317"/>
      <c r="H16" s="317"/>
      <c r="I16" s="317"/>
      <c r="J16" s="109"/>
      <c r="K16" s="208">
        <f>H16^2</f>
        <v>0</v>
      </c>
      <c r="L16" s="208">
        <f>I16^2</f>
        <v>0</v>
      </c>
      <c r="N16" s="218"/>
      <c r="Q16" s="118"/>
    </row>
    <row r="17" spans="1:14">
      <c r="N17" s="197"/>
    </row>
    <row r="18" spans="1:14">
      <c r="A18" s="283" t="s">
        <v>158</v>
      </c>
      <c r="B18" s="283"/>
      <c r="C18" s="283"/>
      <c r="D18" s="283"/>
      <c r="E18" s="283"/>
      <c r="F18" s="283"/>
      <c r="G18" s="283"/>
      <c r="H18" s="283"/>
      <c r="I18" s="283"/>
      <c r="K18" s="321" t="s">
        <v>31</v>
      </c>
      <c r="L18" s="321"/>
      <c r="N18" s="197"/>
    </row>
    <row r="19" spans="1:14">
      <c r="A19" s="284" t="s">
        <v>0</v>
      </c>
      <c r="B19" s="284" t="s">
        <v>1</v>
      </c>
      <c r="C19" s="294" t="s">
        <v>241</v>
      </c>
      <c r="D19" s="294"/>
      <c r="E19" s="284" t="s">
        <v>2</v>
      </c>
      <c r="F19" s="294" t="s">
        <v>3</v>
      </c>
      <c r="G19" s="325" t="s">
        <v>4</v>
      </c>
      <c r="H19" s="331" t="s">
        <v>184</v>
      </c>
      <c r="I19" s="331"/>
      <c r="J19" s="16"/>
      <c r="K19" s="321"/>
      <c r="L19" s="321"/>
      <c r="N19" s="197"/>
    </row>
    <row r="20" spans="1:14" ht="22.5">
      <c r="A20" s="284"/>
      <c r="B20" s="284"/>
      <c r="C20" s="187" t="s">
        <v>163</v>
      </c>
      <c r="D20" s="187" t="s">
        <v>164</v>
      </c>
      <c r="E20" s="284"/>
      <c r="F20" s="294"/>
      <c r="G20" s="325"/>
      <c r="H20" s="187" t="s">
        <v>163</v>
      </c>
      <c r="I20" s="187" t="s">
        <v>164</v>
      </c>
      <c r="J20" s="58"/>
      <c r="K20" s="321"/>
      <c r="L20" s="321"/>
      <c r="N20" s="197"/>
    </row>
    <row r="21" spans="1:14">
      <c r="A21" s="295" t="s">
        <v>177</v>
      </c>
      <c r="B21" s="295"/>
      <c r="C21" s="295"/>
      <c r="D21" s="295"/>
      <c r="E21" s="295"/>
      <c r="F21" s="295"/>
      <c r="G21" s="295"/>
      <c r="H21" s="295"/>
      <c r="I21" s="295"/>
      <c r="J21" s="11"/>
      <c r="K21" s="209"/>
      <c r="L21" s="209"/>
      <c r="N21" s="197"/>
    </row>
    <row r="22" spans="1:14">
      <c r="A22" s="157" t="str">
        <f>'CATR-Er'!A5</f>
        <v>A2-1a</v>
      </c>
      <c r="B22" s="64" t="str">
        <f>'CATR-Er'!B5</f>
        <v>Misalignment and pointing error of BS (for EIRP)</v>
      </c>
      <c r="C22" s="158">
        <f>'CATR-Er'!C5</f>
        <v>0.2</v>
      </c>
      <c r="D22" s="158">
        <f>'CATR-Er'!D5</f>
        <v>0.2</v>
      </c>
      <c r="E22" s="157" t="str">
        <f>'CATR-Er'!F5</f>
        <v>Exp. normal</v>
      </c>
      <c r="F22" s="158">
        <f>'CATR-Er'!G5</f>
        <v>2</v>
      </c>
      <c r="G22" s="157">
        <v>1</v>
      </c>
      <c r="H22" s="2">
        <f t="shared" ref="H22:I27" si="0">C22/$F22</f>
        <v>0.1</v>
      </c>
      <c r="I22" s="2">
        <f t="shared" si="0"/>
        <v>0.1</v>
      </c>
      <c r="J22" s="17"/>
      <c r="K22" s="210">
        <f t="shared" ref="K22:L40" si="1">H22^2</f>
        <v>1.0000000000000002E-2</v>
      </c>
      <c r="L22" s="210">
        <f t="shared" si="1"/>
        <v>1.0000000000000002E-2</v>
      </c>
      <c r="N22" s="197"/>
    </row>
    <row r="23" spans="1:14" ht="33.75">
      <c r="A23" s="99" t="str">
        <f>TE!A6</f>
        <v>C1-7</v>
      </c>
      <c r="B23" s="100" t="str">
        <f>TE!B6</f>
        <v>RF power measurement equipment (e.g. spectrum analyzer, power meter) - low power (UEM, absolute ACLR)</v>
      </c>
      <c r="C23" s="158">
        <f>TE!C6</f>
        <v>0.9</v>
      </c>
      <c r="D23" s="158">
        <f>TE!D6</f>
        <v>0.9</v>
      </c>
      <c r="E23" s="157" t="str">
        <f>TE!E6</f>
        <v xml:space="preserve"> Gaussian</v>
      </c>
      <c r="F23" s="158">
        <f>TE!F6</f>
        <v>1</v>
      </c>
      <c r="G23" s="157">
        <v>1</v>
      </c>
      <c r="H23" s="2">
        <f t="shared" si="0"/>
        <v>0.9</v>
      </c>
      <c r="I23" s="2">
        <f t="shared" si="0"/>
        <v>0.9</v>
      </c>
      <c r="J23" s="17"/>
      <c r="K23" s="210">
        <f t="shared" si="1"/>
        <v>0.81</v>
      </c>
      <c r="L23" s="210">
        <f t="shared" si="1"/>
        <v>0.81</v>
      </c>
      <c r="N23" s="197"/>
    </row>
    <row r="24" spans="1:14">
      <c r="A24" s="100" t="str">
        <f>'CATR-Er'!A8</f>
        <v>A2-2a</v>
      </c>
      <c r="B24" s="100" t="str">
        <f>'CATR-Er'!B8</f>
        <v>Standing wave between BS and test range antenna</v>
      </c>
      <c r="C24" s="158">
        <f>'CATR-Er'!C8</f>
        <v>0.03</v>
      </c>
      <c r="D24" s="158">
        <f>'CATR-Er'!D8</f>
        <v>0.03</v>
      </c>
      <c r="E24" s="157" t="str">
        <f>'CATR-Er'!F8</f>
        <v>U-shaped</v>
      </c>
      <c r="F24" s="158">
        <f>'CATR-Er'!G8</f>
        <v>1.4142135623730951</v>
      </c>
      <c r="G24" s="157">
        <v>1</v>
      </c>
      <c r="H24" s="2">
        <f t="shared" si="0"/>
        <v>2.1213203435596423E-2</v>
      </c>
      <c r="I24" s="2">
        <f t="shared" si="0"/>
        <v>2.1213203435596423E-2</v>
      </c>
      <c r="J24" s="17"/>
      <c r="K24" s="210">
        <f t="shared" si="1"/>
        <v>4.4999999999999988E-4</v>
      </c>
      <c r="L24" s="210">
        <f t="shared" si="1"/>
        <v>4.4999999999999988E-4</v>
      </c>
      <c r="N24" s="197"/>
    </row>
    <row r="25" spans="1:14" ht="22.5">
      <c r="A25" s="100" t="str">
        <f>'CATR-Er'!A9</f>
        <v>A2-3</v>
      </c>
      <c r="B25" s="100" t="str">
        <f>'CATR-Er'!B9</f>
        <v>RF leakage (SGH connector terminated &amp; test range antenna connector cable terminated)</v>
      </c>
      <c r="C25" s="158">
        <f>'CATR-Er'!C9</f>
        <v>0.01</v>
      </c>
      <c r="D25" s="158">
        <f>'CATR-Er'!D9</f>
        <v>0.01</v>
      </c>
      <c r="E25" s="157" t="str">
        <f>'CATR-Er'!F9</f>
        <v>Gaussian</v>
      </c>
      <c r="F25" s="158">
        <f>'CATR-Er'!G9</f>
        <v>1</v>
      </c>
      <c r="G25" s="157">
        <v>1</v>
      </c>
      <c r="H25" s="2">
        <f t="shared" si="0"/>
        <v>0.01</v>
      </c>
      <c r="I25" s="2">
        <f t="shared" si="0"/>
        <v>0.01</v>
      </c>
      <c r="J25" s="17"/>
      <c r="K25" s="210">
        <f t="shared" si="1"/>
        <v>1E-4</v>
      </c>
      <c r="L25" s="210">
        <f t="shared" si="1"/>
        <v>1E-4</v>
      </c>
      <c r="N25" s="197"/>
    </row>
    <row r="26" spans="1:14">
      <c r="A26" s="100" t="str">
        <f>'CATR-Er'!A10</f>
        <v>A2-4a</v>
      </c>
      <c r="B26" s="100" t="str">
        <f>'CATR-Er'!B10</f>
        <v>QZ ripple experienced by BS</v>
      </c>
      <c r="C26" s="158">
        <f>'CATR-Er'!C10</f>
        <v>0.4</v>
      </c>
      <c r="D26" s="158">
        <f>'CATR-Er'!D10</f>
        <v>0.4</v>
      </c>
      <c r="E26" s="157" t="str">
        <f>'CATR-Er'!F10</f>
        <v xml:space="preserve">Gaussian </v>
      </c>
      <c r="F26" s="158">
        <f>'CATR-Er'!G10</f>
        <v>1</v>
      </c>
      <c r="G26" s="157">
        <v>1</v>
      </c>
      <c r="H26" s="2">
        <f t="shared" si="0"/>
        <v>0.4</v>
      </c>
      <c r="I26" s="2">
        <f t="shared" si="0"/>
        <v>0.4</v>
      </c>
      <c r="J26" s="17"/>
      <c r="K26" s="210">
        <f t="shared" si="1"/>
        <v>0.16000000000000003</v>
      </c>
      <c r="L26" s="210">
        <f t="shared" si="1"/>
        <v>0.16000000000000003</v>
      </c>
      <c r="N26" s="197"/>
    </row>
    <row r="27" spans="1:14">
      <c r="A27" s="100" t="str">
        <f>'CATR-Er'!A11</f>
        <v>A2-12</v>
      </c>
      <c r="B27" s="100" t="str">
        <f>'CATR-Er'!B11</f>
        <v>Frequency flatness of test system</v>
      </c>
      <c r="C27" s="158">
        <f>'CATR-Er'!C11</f>
        <v>0.25</v>
      </c>
      <c r="D27" s="158">
        <f>'CATR-Er'!D11</f>
        <v>0.25</v>
      </c>
      <c r="E27" s="157" t="str">
        <f>'CATR-Er'!F11</f>
        <v>Gaussian</v>
      </c>
      <c r="F27" s="158">
        <f>'CATR-Er'!G11</f>
        <v>1</v>
      </c>
      <c r="G27" s="157">
        <v>1</v>
      </c>
      <c r="H27" s="2">
        <f t="shared" si="0"/>
        <v>0.25</v>
      </c>
      <c r="I27" s="2">
        <f t="shared" si="0"/>
        <v>0.25</v>
      </c>
      <c r="J27" s="17"/>
      <c r="K27" s="210">
        <f t="shared" si="1"/>
        <v>6.25E-2</v>
      </c>
      <c r="L27" s="210">
        <f t="shared" si="1"/>
        <v>6.25E-2</v>
      </c>
      <c r="N27" s="197"/>
    </row>
    <row r="28" spans="1:14">
      <c r="A28" s="284" t="s">
        <v>11</v>
      </c>
      <c r="B28" s="284"/>
      <c r="C28" s="284"/>
      <c r="D28" s="284"/>
      <c r="E28" s="284"/>
      <c r="F28" s="284"/>
      <c r="G28" s="284"/>
      <c r="H28" s="284"/>
      <c r="I28" s="284"/>
      <c r="J28" s="11"/>
      <c r="K28" s="210">
        <f t="shared" si="1"/>
        <v>0</v>
      </c>
      <c r="L28" s="210">
        <f t="shared" si="1"/>
        <v>0</v>
      </c>
      <c r="N28" s="197"/>
    </row>
    <row r="29" spans="1:14">
      <c r="A29" s="99" t="str">
        <f>TE!A11</f>
        <v>C1-3</v>
      </c>
      <c r="B29" s="100" t="str">
        <f>TE!B11</f>
        <v>Uncertainty of the network analyzer</v>
      </c>
      <c r="C29" s="158">
        <f>TE!C11</f>
        <v>0.3</v>
      </c>
      <c r="D29" s="158">
        <f>TE!D11</f>
        <v>0.3</v>
      </c>
      <c r="E29" s="157" t="str">
        <f>TE!E11</f>
        <v>Gaussian</v>
      </c>
      <c r="F29" s="158">
        <f>TE!F11</f>
        <v>1</v>
      </c>
      <c r="G29" s="157">
        <v>1</v>
      </c>
      <c r="H29" s="2">
        <f t="shared" ref="H29:I40" si="2">C29/$F29</f>
        <v>0.3</v>
      </c>
      <c r="I29" s="2">
        <f t="shared" si="2"/>
        <v>0.3</v>
      </c>
      <c r="J29" s="17"/>
      <c r="K29" s="210">
        <f t="shared" si="1"/>
        <v>0.09</v>
      </c>
      <c r="L29" s="210">
        <f t="shared" si="1"/>
        <v>0.09</v>
      </c>
      <c r="N29" s="197"/>
    </row>
    <row r="30" spans="1:14">
      <c r="A30" s="100" t="str">
        <f>'CATR-Er'!A23</f>
        <v>A2-5b</v>
      </c>
      <c r="B30" s="100" t="str">
        <f>'CATR-Er'!B23</f>
        <v>Mismatch of receiver chain for low power receiver</v>
      </c>
      <c r="C30" s="158">
        <f>'CATR-Er'!C23</f>
        <v>0.72</v>
      </c>
      <c r="D30" s="158">
        <f>'CATR-Er'!D23</f>
        <v>0.72</v>
      </c>
      <c r="E30" s="157" t="str">
        <f>'CATR-Er'!F23</f>
        <v>U-shaped</v>
      </c>
      <c r="F30" s="158">
        <f>'CATR-Er'!G23</f>
        <v>1.4142135623730951</v>
      </c>
      <c r="G30" s="157">
        <v>1</v>
      </c>
      <c r="H30" s="2">
        <f t="shared" si="2"/>
        <v>0.50911688245431419</v>
      </c>
      <c r="I30" s="2">
        <f t="shared" si="2"/>
        <v>0.50911688245431419</v>
      </c>
      <c r="J30" s="17"/>
      <c r="K30" s="210">
        <f t="shared" si="1"/>
        <v>0.25919999999999999</v>
      </c>
      <c r="L30" s="210">
        <f t="shared" si="1"/>
        <v>0.25919999999999999</v>
      </c>
      <c r="N30" s="197"/>
    </row>
    <row r="31" spans="1:14">
      <c r="A31" s="99" t="str">
        <f>'CATR-Er'!A24</f>
        <v>A2-6</v>
      </c>
      <c r="B31" s="100" t="str">
        <f>'CATR-Er'!B24</f>
        <v>Insertion loss of receiver chain</v>
      </c>
      <c r="C31" s="158">
        <f>'CATR-Er'!C24</f>
        <v>0</v>
      </c>
      <c r="D31" s="158">
        <f>'CATR-Er'!D24</f>
        <v>0</v>
      </c>
      <c r="E31" s="157" t="str">
        <f>'CATR-Er'!F24</f>
        <v>Rectangular</v>
      </c>
      <c r="F31" s="158">
        <f>'CATR-Er'!G24</f>
        <v>1.7320508075688772</v>
      </c>
      <c r="G31" s="157">
        <v>1</v>
      </c>
      <c r="H31" s="2">
        <f t="shared" si="2"/>
        <v>0</v>
      </c>
      <c r="I31" s="2">
        <f t="shared" si="2"/>
        <v>0</v>
      </c>
      <c r="J31" s="17"/>
      <c r="K31" s="210">
        <f t="shared" si="1"/>
        <v>0</v>
      </c>
      <c r="L31" s="210">
        <f t="shared" si="1"/>
        <v>0</v>
      </c>
      <c r="N31" s="197"/>
    </row>
    <row r="32" spans="1:14" ht="22.5">
      <c r="A32" s="100" t="str">
        <f>'CATR-Er'!A25</f>
        <v>A2-3</v>
      </c>
      <c r="B32" s="100" t="str">
        <f>'CATR-Er'!B25</f>
        <v>RF leakage (SGH connector terminated &amp; test range antenna connector cable terminated)</v>
      </c>
      <c r="C32" s="158">
        <f>'CATR-Er'!C25</f>
        <v>0.01</v>
      </c>
      <c r="D32" s="158">
        <f>'CATR-Er'!D25</f>
        <v>0.01</v>
      </c>
      <c r="E32" s="157" t="str">
        <f>'CATR-Er'!F25</f>
        <v>Gaussian</v>
      </c>
      <c r="F32" s="158">
        <f>'CATR-Er'!G25</f>
        <v>1</v>
      </c>
      <c r="G32" s="157">
        <v>1</v>
      </c>
      <c r="H32" s="2">
        <f t="shared" si="2"/>
        <v>0.01</v>
      </c>
      <c r="I32" s="2">
        <f t="shared" si="2"/>
        <v>0.01</v>
      </c>
      <c r="J32" s="17"/>
      <c r="K32" s="210">
        <f t="shared" si="1"/>
        <v>1E-4</v>
      </c>
      <c r="L32" s="210">
        <f t="shared" si="1"/>
        <v>1E-4</v>
      </c>
      <c r="N32" s="197"/>
    </row>
    <row r="33" spans="1:17">
      <c r="A33" s="100" t="str">
        <f>'CATR-Er'!A26</f>
        <v>A2-7</v>
      </c>
      <c r="B33" s="100" t="str">
        <f>'CATR-Er'!B26</f>
        <v>Influence of the calibration antenna feed cable</v>
      </c>
      <c r="C33" s="158">
        <f>'CATR-Er'!C26</f>
        <v>0.21</v>
      </c>
      <c r="D33" s="158">
        <f>'CATR-Er'!D26</f>
        <v>0.28999999999999998</v>
      </c>
      <c r="E33" s="157" t="str">
        <f>'CATR-Er'!F26</f>
        <v>U-shaped</v>
      </c>
      <c r="F33" s="158">
        <f>'CATR-Er'!G26</f>
        <v>1.4142135623730951</v>
      </c>
      <c r="G33" s="157">
        <v>1</v>
      </c>
      <c r="H33" s="2">
        <f t="shared" si="2"/>
        <v>0.14849242404917495</v>
      </c>
      <c r="I33" s="2">
        <f t="shared" si="2"/>
        <v>0.20506096654409875</v>
      </c>
      <c r="J33" s="17"/>
      <c r="K33" s="210">
        <f t="shared" si="1"/>
        <v>2.2049999999999993E-2</v>
      </c>
      <c r="L33" s="210">
        <f t="shared" si="1"/>
        <v>4.2049999999999983E-2</v>
      </c>
      <c r="N33" s="197"/>
    </row>
    <row r="34" spans="1:17" ht="22.5">
      <c r="A34" s="99" t="str">
        <f>TE!A12</f>
        <v>C1-4</v>
      </c>
      <c r="B34" s="100" t="str">
        <f>TE!B12</f>
        <v>Uncertainty of the absolute gain of the reference antenna</v>
      </c>
      <c r="C34" s="158">
        <f>TE!C12</f>
        <v>0.51961524227066314</v>
      </c>
      <c r="D34" s="158">
        <f>TE!D12</f>
        <v>0.51961524227066314</v>
      </c>
      <c r="E34" s="157" t="str">
        <f>TE!E12</f>
        <v>Rectangular</v>
      </c>
      <c r="F34" s="158">
        <f>TE!F12</f>
        <v>1.7320508075688772</v>
      </c>
      <c r="G34" s="157">
        <v>1</v>
      </c>
      <c r="H34" s="2">
        <f t="shared" si="2"/>
        <v>0.3</v>
      </c>
      <c r="I34" s="2">
        <f t="shared" si="2"/>
        <v>0.3</v>
      </c>
      <c r="J34" s="17"/>
      <c r="K34" s="210">
        <f t="shared" si="1"/>
        <v>0.09</v>
      </c>
      <c r="L34" s="210">
        <f t="shared" si="1"/>
        <v>0.09</v>
      </c>
      <c r="N34" s="197"/>
    </row>
    <row r="35" spans="1:17">
      <c r="A35" s="100" t="str">
        <f>'CATR-Er'!A28</f>
        <v>A2-8</v>
      </c>
      <c r="B35" s="100" t="str">
        <f>'CATR-Er'!B28</f>
        <v>Misalignment positioning system</v>
      </c>
      <c r="C35" s="158">
        <f>'CATR-Er'!C28</f>
        <v>0</v>
      </c>
      <c r="D35" s="158">
        <f>'CATR-Er'!D28</f>
        <v>0</v>
      </c>
      <c r="E35" s="157" t="str">
        <f>'CATR-Er'!F28</f>
        <v xml:space="preserve">Exp. normal </v>
      </c>
      <c r="F35" s="158">
        <f>'CATR-Er'!G28</f>
        <v>2</v>
      </c>
      <c r="G35" s="157">
        <v>1</v>
      </c>
      <c r="H35" s="2">
        <f t="shared" si="2"/>
        <v>0</v>
      </c>
      <c r="I35" s="2">
        <f t="shared" si="2"/>
        <v>0</v>
      </c>
      <c r="J35" s="17"/>
      <c r="K35" s="210">
        <f t="shared" si="1"/>
        <v>0</v>
      </c>
      <c r="L35" s="210">
        <f t="shared" si="1"/>
        <v>0</v>
      </c>
      <c r="N35" s="197"/>
    </row>
    <row r="36" spans="1:17" ht="22.5">
      <c r="A36" s="100" t="str">
        <f>'CATR-Er'!A29</f>
        <v>A2-1b</v>
      </c>
      <c r="B36" s="100" t="str">
        <f>'CATR-Er'!B29</f>
        <v>Misalignment and pointing error of calibration antenna (for EIRP)</v>
      </c>
      <c r="C36" s="158">
        <f>'CATR-Er'!C29</f>
        <v>0</v>
      </c>
      <c r="D36" s="158">
        <f>'CATR-Er'!D29</f>
        <v>0</v>
      </c>
      <c r="E36" s="157" t="str">
        <f>'CATR-Er'!F29</f>
        <v>Exp. normal</v>
      </c>
      <c r="F36" s="158">
        <f>'CATR-Er'!G29</f>
        <v>2</v>
      </c>
      <c r="G36" s="157">
        <v>1</v>
      </c>
      <c r="H36" s="2">
        <f t="shared" si="2"/>
        <v>0</v>
      </c>
      <c r="I36" s="2">
        <f t="shared" si="2"/>
        <v>0</v>
      </c>
      <c r="J36" s="17"/>
      <c r="K36" s="210">
        <f t="shared" si="1"/>
        <v>0</v>
      </c>
      <c r="L36" s="210">
        <f t="shared" si="1"/>
        <v>0</v>
      </c>
      <c r="N36" s="197"/>
    </row>
    <row r="37" spans="1:17">
      <c r="A37" s="100" t="str">
        <f>'CATR-Er'!A30</f>
        <v>A2-9</v>
      </c>
      <c r="B37" s="100" t="str">
        <f>'CATR-Er'!B30</f>
        <v>Rotary joints</v>
      </c>
      <c r="C37" s="158">
        <f>'CATR-Er'!C30</f>
        <v>0</v>
      </c>
      <c r="D37" s="158">
        <f>'CATR-Er'!D30</f>
        <v>0</v>
      </c>
      <c r="E37" s="157" t="str">
        <f>'CATR-Er'!F30</f>
        <v>U-shaped</v>
      </c>
      <c r="F37" s="158">
        <f>'CATR-Er'!G30</f>
        <v>1.4142135623730951</v>
      </c>
      <c r="G37" s="157">
        <v>1</v>
      </c>
      <c r="H37" s="2">
        <f t="shared" si="2"/>
        <v>0</v>
      </c>
      <c r="I37" s="2">
        <f t="shared" si="2"/>
        <v>0</v>
      </c>
      <c r="J37" s="17"/>
      <c r="K37" s="210">
        <f t="shared" si="1"/>
        <v>0</v>
      </c>
      <c r="L37" s="210">
        <f t="shared" si="1"/>
        <v>0</v>
      </c>
      <c r="N37" s="197"/>
    </row>
    <row r="38" spans="1:17" ht="22.5">
      <c r="A38" s="100" t="str">
        <f>'CATR-Er'!A31</f>
        <v>A2-2b</v>
      </c>
      <c r="B38" s="100" t="str">
        <f>'CATR-Er'!B31</f>
        <v>Standing wave between calibration antenna and test range antenna</v>
      </c>
      <c r="C38" s="158">
        <f>'CATR-Er'!C31</f>
        <v>0.09</v>
      </c>
      <c r="D38" s="158">
        <f>'CATR-Er'!D31</f>
        <v>0.09</v>
      </c>
      <c r="E38" s="157" t="str">
        <f>'CATR-Er'!F31</f>
        <v>U-shaped</v>
      </c>
      <c r="F38" s="158">
        <f>'CATR-Er'!G31</f>
        <v>1.4142135623730951</v>
      </c>
      <c r="G38" s="157">
        <v>1</v>
      </c>
      <c r="H38" s="2">
        <f t="shared" si="2"/>
        <v>6.3639610306789274E-2</v>
      </c>
      <c r="I38" s="2">
        <f t="shared" si="2"/>
        <v>6.3639610306789274E-2</v>
      </c>
      <c r="J38" s="17"/>
      <c r="K38" s="210">
        <f t="shared" si="1"/>
        <v>4.0499999999999998E-3</v>
      </c>
      <c r="L38" s="210">
        <f t="shared" si="1"/>
        <v>4.0499999999999998E-3</v>
      </c>
      <c r="N38" s="197"/>
    </row>
    <row r="39" spans="1:17" ht="22.5">
      <c r="A39" s="100" t="str">
        <f>'CATR-Er'!A32</f>
        <v>A2-4b</v>
      </c>
      <c r="B39" s="100" t="str">
        <f>'CATR-Er'!B32</f>
        <v>QZ ripple experienced by calibration antenna (normal test conditions)</v>
      </c>
      <c r="C39" s="158">
        <f>'CATR-Er'!C32</f>
        <v>8.9999999999999993E-3</v>
      </c>
      <c r="D39" s="158">
        <f>'CATR-Er'!D32</f>
        <v>8.9999999999999993E-3</v>
      </c>
      <c r="E39" s="157" t="str">
        <f>'CATR-Er'!F32</f>
        <v>Gaussian</v>
      </c>
      <c r="F39" s="158">
        <f>'CATR-Er'!G32</f>
        <v>1</v>
      </c>
      <c r="G39" s="157">
        <v>1</v>
      </c>
      <c r="H39" s="2">
        <f t="shared" si="2"/>
        <v>8.9999999999999993E-3</v>
      </c>
      <c r="I39" s="2">
        <f t="shared" si="2"/>
        <v>8.9999999999999993E-3</v>
      </c>
      <c r="J39" s="17"/>
      <c r="K39" s="210">
        <f t="shared" si="1"/>
        <v>8.099999999999999E-5</v>
      </c>
      <c r="L39" s="210">
        <f t="shared" si="1"/>
        <v>8.099999999999999E-5</v>
      </c>
      <c r="N39" s="197"/>
    </row>
    <row r="40" spans="1:17">
      <c r="A40" s="100" t="str">
        <f>'CATR-Er'!A33</f>
        <v>A2-11</v>
      </c>
      <c r="B40" s="100" t="str">
        <f>'CATR-Er'!B33</f>
        <v>Switching uncertainty</v>
      </c>
      <c r="C40" s="158">
        <f>'CATR-Er'!C33</f>
        <v>0.1</v>
      </c>
      <c r="D40" s="158">
        <f>'CATR-Er'!D33</f>
        <v>0.1</v>
      </c>
      <c r="E40" s="157" t="str">
        <f>'CATR-Er'!F33</f>
        <v>Rectangular</v>
      </c>
      <c r="F40" s="158">
        <f>'CATR-Er'!G33</f>
        <v>1.7320508075688772</v>
      </c>
      <c r="G40" s="157">
        <v>1</v>
      </c>
      <c r="H40" s="2">
        <f t="shared" si="2"/>
        <v>5.7735026918962581E-2</v>
      </c>
      <c r="I40" s="2">
        <f t="shared" si="2"/>
        <v>5.7735026918962581E-2</v>
      </c>
      <c r="J40" s="17"/>
      <c r="K40" s="210">
        <f t="shared" si="1"/>
        <v>3.333333333333334E-3</v>
      </c>
      <c r="L40" s="210">
        <f t="shared" si="1"/>
        <v>3.333333333333334E-3</v>
      </c>
      <c r="N40" s="197"/>
    </row>
    <row r="41" spans="1:17">
      <c r="A41" s="333" t="s">
        <v>185</v>
      </c>
      <c r="B41" s="333"/>
      <c r="C41" s="333"/>
      <c r="D41" s="333"/>
      <c r="E41" s="333"/>
      <c r="F41" s="333"/>
      <c r="G41" s="333"/>
      <c r="H41" s="156">
        <f t="shared" ref="H41:H42" si="3">K41</f>
        <v>1.2295789252151867</v>
      </c>
      <c r="I41" s="156">
        <f>L41</f>
        <v>1.2376850703362845</v>
      </c>
      <c r="J41" s="13"/>
      <c r="K41" s="210">
        <f>(SUM(K22:K40))^0.5</f>
        <v>1.2295789252151867</v>
      </c>
      <c r="L41" s="210">
        <f>(SUM(L22:L40))^0.5</f>
        <v>1.2376850703362845</v>
      </c>
      <c r="N41" s="197"/>
    </row>
    <row r="42" spans="1:17">
      <c r="A42" s="333" t="s">
        <v>186</v>
      </c>
      <c r="B42" s="333"/>
      <c r="C42" s="333"/>
      <c r="D42" s="333"/>
      <c r="E42" s="333"/>
      <c r="F42" s="333"/>
      <c r="G42" s="333"/>
      <c r="H42" s="156">
        <f t="shared" si="3"/>
        <v>2.4099746934217658</v>
      </c>
      <c r="I42" s="156">
        <f>L42</f>
        <v>2.4258627378591178</v>
      </c>
      <c r="J42" s="13"/>
      <c r="K42" s="210">
        <f>K41*1.96</f>
        <v>2.4099746934217658</v>
      </c>
      <c r="L42" s="210">
        <f>L41*1.96</f>
        <v>2.4258627378591178</v>
      </c>
      <c r="N42" s="197"/>
    </row>
    <row r="43" spans="1:17">
      <c r="A43" s="344" t="s">
        <v>43</v>
      </c>
      <c r="B43" s="345"/>
      <c r="C43" s="345"/>
      <c r="D43" s="345"/>
      <c r="E43" s="345"/>
      <c r="F43" s="345"/>
      <c r="G43" s="346"/>
      <c r="H43" s="23">
        <v>1.2</v>
      </c>
      <c r="I43" s="23">
        <v>1.2</v>
      </c>
      <c r="J43" s="13"/>
      <c r="K43" s="219"/>
      <c r="L43" s="219"/>
      <c r="N43" s="197" t="s">
        <v>154</v>
      </c>
    </row>
    <row r="44" spans="1:17">
      <c r="A44" s="344" t="s">
        <v>44</v>
      </c>
      <c r="B44" s="345"/>
      <c r="C44" s="345"/>
      <c r="D44" s="345"/>
      <c r="E44" s="345"/>
      <c r="F44" s="345"/>
      <c r="G44" s="346"/>
      <c r="H44" s="162">
        <f>((H42^2)+(H43^2))^0.5</f>
        <v>2.6922069056692757</v>
      </c>
      <c r="I44" s="162">
        <f t="shared" ref="I44" si="4">((I42^2)+(I43^2))^0.5</f>
        <v>2.7064386235296993</v>
      </c>
      <c r="J44" s="13"/>
      <c r="K44" s="219"/>
      <c r="L44" s="219"/>
      <c r="N44" s="197"/>
      <c r="O44" s="51"/>
    </row>
    <row r="45" spans="1:17">
      <c r="N45" s="197"/>
      <c r="O45" s="51"/>
    </row>
    <row r="46" spans="1:17" s="108" customFormat="1">
      <c r="A46" s="328" t="s">
        <v>29</v>
      </c>
      <c r="B46" s="328"/>
      <c r="C46" s="328"/>
      <c r="D46" s="328"/>
      <c r="E46" s="328"/>
      <c r="F46" s="328"/>
      <c r="G46" s="328"/>
      <c r="H46" s="328"/>
      <c r="I46" s="328"/>
      <c r="J46" s="118"/>
      <c r="K46" s="338" t="s">
        <v>31</v>
      </c>
      <c r="L46" s="339"/>
      <c r="N46" s="218"/>
      <c r="O46" s="118"/>
      <c r="Q46" s="118"/>
    </row>
    <row r="47" spans="1:17" s="108" customFormat="1">
      <c r="A47" s="318" t="s">
        <v>0</v>
      </c>
      <c r="B47" s="318" t="s">
        <v>1</v>
      </c>
      <c r="C47" s="315" t="s">
        <v>241</v>
      </c>
      <c r="D47" s="315"/>
      <c r="E47" s="318" t="s">
        <v>2</v>
      </c>
      <c r="F47" s="315" t="s">
        <v>3</v>
      </c>
      <c r="G47" s="323" t="s">
        <v>194</v>
      </c>
      <c r="H47" s="315" t="s">
        <v>184</v>
      </c>
      <c r="I47" s="315"/>
      <c r="J47" s="119"/>
      <c r="K47" s="340"/>
      <c r="L47" s="341"/>
      <c r="N47" s="218"/>
      <c r="O47" s="118"/>
      <c r="Q47" s="118"/>
    </row>
    <row r="48" spans="1:17" s="108" customFormat="1" ht="22.5">
      <c r="A48" s="318"/>
      <c r="B48" s="318"/>
      <c r="C48" s="114" t="s">
        <v>163</v>
      </c>
      <c r="D48" s="114" t="s">
        <v>164</v>
      </c>
      <c r="E48" s="318"/>
      <c r="F48" s="315"/>
      <c r="G48" s="323"/>
      <c r="H48" s="114" t="s">
        <v>163</v>
      </c>
      <c r="I48" s="114" t="s">
        <v>164</v>
      </c>
      <c r="J48" s="121"/>
      <c r="K48" s="342"/>
      <c r="L48" s="343"/>
      <c r="N48" s="218"/>
      <c r="O48" s="118"/>
      <c r="Q48" s="118"/>
    </row>
    <row r="49" spans="1:17" s="108" customFormat="1">
      <c r="A49" s="317" t="s">
        <v>177</v>
      </c>
      <c r="B49" s="317"/>
      <c r="C49" s="317"/>
      <c r="D49" s="317"/>
      <c r="E49" s="317"/>
      <c r="F49" s="317"/>
      <c r="G49" s="317"/>
      <c r="H49" s="317"/>
      <c r="I49" s="317"/>
      <c r="J49" s="109"/>
      <c r="K49" s="211"/>
      <c r="L49" s="211"/>
      <c r="N49" s="218"/>
      <c r="O49" s="118"/>
      <c r="Q49" s="118"/>
    </row>
    <row r="50" spans="1:17" s="108" customFormat="1">
      <c r="A50" s="317" t="s">
        <v>11</v>
      </c>
      <c r="B50" s="317"/>
      <c r="C50" s="317"/>
      <c r="D50" s="317"/>
      <c r="E50" s="317"/>
      <c r="F50" s="317"/>
      <c r="G50" s="317"/>
      <c r="H50" s="317"/>
      <c r="I50" s="317"/>
      <c r="J50" s="110"/>
      <c r="K50" s="208"/>
      <c r="L50" s="208"/>
      <c r="N50" s="218"/>
      <c r="O50" s="118"/>
      <c r="Q50" s="118"/>
    </row>
    <row r="51" spans="1:17" s="108" customFormat="1">
      <c r="C51" s="117"/>
      <c r="D51" s="117"/>
      <c r="F51" s="117"/>
      <c r="H51" s="117"/>
      <c r="I51" s="117"/>
      <c r="J51" s="118"/>
      <c r="K51" s="206"/>
      <c r="L51" s="206"/>
      <c r="N51" s="218"/>
      <c r="O51" s="118"/>
      <c r="Q51" s="118"/>
    </row>
    <row r="52" spans="1:17" s="108" customFormat="1">
      <c r="C52" s="117"/>
      <c r="D52" s="117"/>
      <c r="F52" s="117"/>
      <c r="H52" s="117"/>
      <c r="I52" s="117"/>
      <c r="J52" s="118"/>
      <c r="K52" s="206"/>
      <c r="L52" s="206"/>
      <c r="N52" s="218"/>
      <c r="O52" s="118"/>
      <c r="Q52" s="118"/>
    </row>
    <row r="53" spans="1:17" s="108" customFormat="1">
      <c r="A53" s="320" t="s">
        <v>34</v>
      </c>
      <c r="B53" s="320"/>
      <c r="C53" s="320"/>
      <c r="D53" s="320"/>
      <c r="E53" s="320"/>
      <c r="F53" s="320"/>
      <c r="G53" s="320"/>
      <c r="H53" s="320"/>
      <c r="I53" s="320"/>
      <c r="J53" s="125"/>
      <c r="K53" s="314" t="s">
        <v>31</v>
      </c>
      <c r="L53" s="314"/>
      <c r="N53" s="218"/>
      <c r="O53" s="118"/>
      <c r="Q53" s="118"/>
    </row>
    <row r="54" spans="1:17" s="108" customFormat="1">
      <c r="A54" s="318" t="s">
        <v>0</v>
      </c>
      <c r="B54" s="318" t="s">
        <v>1</v>
      </c>
      <c r="C54" s="315" t="s">
        <v>241</v>
      </c>
      <c r="D54" s="315"/>
      <c r="E54" s="318" t="s">
        <v>2</v>
      </c>
      <c r="F54" s="315" t="s">
        <v>3</v>
      </c>
      <c r="G54" s="323" t="s">
        <v>194</v>
      </c>
      <c r="H54" s="315" t="s">
        <v>184</v>
      </c>
      <c r="I54" s="315"/>
      <c r="J54" s="119"/>
      <c r="K54" s="314"/>
      <c r="L54" s="314"/>
      <c r="N54" s="218"/>
      <c r="O54" s="118"/>
      <c r="Q54" s="118"/>
    </row>
    <row r="55" spans="1:17" s="108" customFormat="1" ht="22.5">
      <c r="A55" s="318"/>
      <c r="B55" s="318"/>
      <c r="C55" s="114" t="s">
        <v>163</v>
      </c>
      <c r="D55" s="114" t="s">
        <v>164</v>
      </c>
      <c r="E55" s="318"/>
      <c r="F55" s="315"/>
      <c r="G55" s="323"/>
      <c r="H55" s="114" t="s">
        <v>163</v>
      </c>
      <c r="I55" s="114" t="s">
        <v>164</v>
      </c>
      <c r="J55" s="121"/>
      <c r="K55" s="314"/>
      <c r="L55" s="314"/>
      <c r="N55" s="218"/>
      <c r="O55" s="118"/>
      <c r="Q55" s="118"/>
    </row>
    <row r="56" spans="1:17" s="108" customFormat="1">
      <c r="A56" s="327" t="s">
        <v>177</v>
      </c>
      <c r="B56" s="327"/>
      <c r="C56" s="327"/>
      <c r="D56" s="327"/>
      <c r="E56" s="327"/>
      <c r="F56" s="327"/>
      <c r="G56" s="327"/>
      <c r="H56" s="327"/>
      <c r="I56" s="327"/>
      <c r="J56" s="106"/>
      <c r="K56" s="211"/>
      <c r="L56" s="211"/>
      <c r="N56" s="218"/>
      <c r="O56" s="118"/>
      <c r="Q56" s="118"/>
    </row>
    <row r="57" spans="1:17" s="108" customFormat="1">
      <c r="A57" s="327" t="s">
        <v>33</v>
      </c>
      <c r="B57" s="327"/>
      <c r="C57" s="327"/>
      <c r="D57" s="327"/>
      <c r="E57" s="327"/>
      <c r="F57" s="327"/>
      <c r="G57" s="327"/>
      <c r="H57" s="327"/>
      <c r="I57" s="327"/>
      <c r="J57" s="106"/>
      <c r="K57" s="208">
        <f>H57^2</f>
        <v>0</v>
      </c>
      <c r="L57" s="208">
        <f>I57^2</f>
        <v>0</v>
      </c>
      <c r="N57" s="218"/>
      <c r="O57" s="118"/>
      <c r="Q57" s="118"/>
    </row>
    <row r="58" spans="1:17" s="108" customFormat="1">
      <c r="C58" s="117"/>
      <c r="D58" s="117"/>
      <c r="F58" s="117"/>
      <c r="H58" s="117"/>
      <c r="I58" s="117"/>
      <c r="J58" s="118"/>
      <c r="K58" s="206"/>
      <c r="L58" s="206"/>
      <c r="N58" s="218"/>
      <c r="O58" s="118"/>
      <c r="Q58" s="118"/>
    </row>
    <row r="59" spans="1:17" s="108" customFormat="1">
      <c r="C59" s="117"/>
      <c r="D59" s="117"/>
      <c r="F59" s="117"/>
      <c r="H59" s="117"/>
      <c r="I59" s="117"/>
      <c r="J59" s="118"/>
      <c r="K59" s="206"/>
      <c r="L59" s="206"/>
      <c r="N59" s="218"/>
      <c r="O59" s="118"/>
      <c r="Q59" s="118"/>
    </row>
    <row r="60" spans="1:17" s="108" customFormat="1">
      <c r="A60" s="328" t="s">
        <v>39</v>
      </c>
      <c r="B60" s="328"/>
      <c r="C60" s="328"/>
      <c r="D60" s="328"/>
      <c r="E60" s="328"/>
      <c r="F60" s="328"/>
      <c r="G60" s="328"/>
      <c r="H60" s="328"/>
      <c r="I60" s="328"/>
      <c r="J60" s="118"/>
      <c r="K60" s="314" t="s">
        <v>31</v>
      </c>
      <c r="L60" s="314"/>
      <c r="N60" s="218"/>
      <c r="O60" s="118"/>
      <c r="Q60" s="118"/>
    </row>
    <row r="61" spans="1:17" s="108" customFormat="1">
      <c r="A61" s="318" t="s">
        <v>0</v>
      </c>
      <c r="B61" s="318" t="s">
        <v>1</v>
      </c>
      <c r="C61" s="315" t="s">
        <v>241</v>
      </c>
      <c r="D61" s="315"/>
      <c r="E61" s="318" t="s">
        <v>2</v>
      </c>
      <c r="F61" s="315" t="s">
        <v>3</v>
      </c>
      <c r="G61" s="323" t="s">
        <v>194</v>
      </c>
      <c r="H61" s="315" t="s">
        <v>184</v>
      </c>
      <c r="I61" s="315"/>
      <c r="J61" s="118"/>
      <c r="K61" s="314"/>
      <c r="L61" s="314"/>
      <c r="N61" s="218"/>
      <c r="O61" s="118"/>
      <c r="Q61" s="118"/>
    </row>
    <row r="62" spans="1:17" s="108" customFormat="1" ht="22.5">
      <c r="A62" s="318"/>
      <c r="B62" s="318"/>
      <c r="C62" s="114" t="s">
        <v>163</v>
      </c>
      <c r="D62" s="114" t="s">
        <v>164</v>
      </c>
      <c r="E62" s="318"/>
      <c r="F62" s="315"/>
      <c r="G62" s="323"/>
      <c r="H62" s="114" t="s">
        <v>163</v>
      </c>
      <c r="I62" s="114" t="s">
        <v>164</v>
      </c>
      <c r="J62" s="118"/>
      <c r="K62" s="314"/>
      <c r="L62" s="314"/>
      <c r="N62" s="218"/>
      <c r="O62" s="118"/>
      <c r="Q62" s="118"/>
    </row>
    <row r="63" spans="1:17" s="108" customFormat="1">
      <c r="A63" s="327" t="s">
        <v>177</v>
      </c>
      <c r="B63" s="327"/>
      <c r="C63" s="327"/>
      <c r="D63" s="327"/>
      <c r="E63" s="327"/>
      <c r="F63" s="327"/>
      <c r="G63" s="327"/>
      <c r="H63" s="327"/>
      <c r="I63" s="327"/>
      <c r="J63" s="118"/>
      <c r="K63" s="211"/>
      <c r="L63" s="211"/>
      <c r="N63" s="218"/>
      <c r="O63" s="118"/>
      <c r="Q63" s="118"/>
    </row>
    <row r="64" spans="1:17" s="108" customFormat="1">
      <c r="A64" s="327" t="s">
        <v>33</v>
      </c>
      <c r="B64" s="327"/>
      <c r="C64" s="327"/>
      <c r="D64" s="327"/>
      <c r="E64" s="327"/>
      <c r="F64" s="327"/>
      <c r="G64" s="327"/>
      <c r="H64" s="327"/>
      <c r="I64" s="327"/>
      <c r="J64" s="118"/>
      <c r="K64" s="208">
        <f>H64^2</f>
        <v>0</v>
      </c>
      <c r="L64" s="208">
        <f>I64^2</f>
        <v>0</v>
      </c>
      <c r="N64" s="218"/>
      <c r="O64" s="118"/>
      <c r="Q64" s="118"/>
    </row>
    <row r="65" spans="1:15">
      <c r="N65" s="197"/>
      <c r="O65" s="51"/>
    </row>
    <row r="66" spans="1:15">
      <c r="A66" s="283" t="s">
        <v>214</v>
      </c>
      <c r="B66" s="283"/>
      <c r="C66" s="283"/>
      <c r="D66" s="283"/>
      <c r="E66" s="283"/>
      <c r="F66" s="283"/>
      <c r="G66" s="283"/>
      <c r="H66" s="283"/>
      <c r="I66" s="283"/>
      <c r="K66" s="321" t="s">
        <v>31</v>
      </c>
      <c r="L66" s="321"/>
      <c r="N66" s="197"/>
      <c r="O66" s="51"/>
    </row>
    <row r="67" spans="1:15">
      <c r="A67" s="284" t="s">
        <v>0</v>
      </c>
      <c r="B67" s="284" t="s">
        <v>1</v>
      </c>
      <c r="C67" s="294" t="s">
        <v>241</v>
      </c>
      <c r="D67" s="294"/>
      <c r="E67" s="284" t="s">
        <v>2</v>
      </c>
      <c r="F67" s="294" t="s">
        <v>3</v>
      </c>
      <c r="G67" s="325" t="s">
        <v>4</v>
      </c>
      <c r="H67" s="331" t="s">
        <v>184</v>
      </c>
      <c r="I67" s="331"/>
      <c r="J67" s="16"/>
      <c r="K67" s="321"/>
      <c r="L67" s="321"/>
      <c r="N67" s="197"/>
      <c r="O67" s="51"/>
    </row>
    <row r="68" spans="1:15" ht="22.5">
      <c r="A68" s="284"/>
      <c r="B68" s="284"/>
      <c r="C68" s="187" t="s">
        <v>163</v>
      </c>
      <c r="D68" s="187" t="s">
        <v>164</v>
      </c>
      <c r="E68" s="284"/>
      <c r="F68" s="294"/>
      <c r="G68" s="325"/>
      <c r="H68" s="187" t="s">
        <v>163</v>
      </c>
      <c r="I68" s="187" t="s">
        <v>164</v>
      </c>
      <c r="J68" s="58"/>
      <c r="K68" s="321"/>
      <c r="L68" s="321"/>
      <c r="N68" s="197"/>
      <c r="O68" s="51"/>
    </row>
    <row r="69" spans="1:15">
      <c r="A69" s="295" t="s">
        <v>177</v>
      </c>
      <c r="B69" s="295"/>
      <c r="C69" s="295"/>
      <c r="D69" s="295"/>
      <c r="E69" s="295"/>
      <c r="F69" s="295"/>
      <c r="G69" s="295"/>
      <c r="H69" s="295"/>
      <c r="I69" s="295"/>
      <c r="J69" s="11"/>
      <c r="K69" s="220"/>
      <c r="L69" s="220"/>
      <c r="N69" s="197"/>
      <c r="O69" s="51"/>
    </row>
    <row r="70" spans="1:15" ht="33.75">
      <c r="A70" s="157" t="str">
        <f>TE!A6</f>
        <v>C1-7</v>
      </c>
      <c r="B70" s="64" t="str">
        <f>TE!B6</f>
        <v>RF power measurement equipment (e.g. spectrum analyzer, power meter) - low power (UEM, absolute ACLR)</v>
      </c>
      <c r="C70" s="158">
        <f>TE!C6</f>
        <v>0.9</v>
      </c>
      <c r="D70" s="158">
        <f>TE!D6</f>
        <v>0.9</v>
      </c>
      <c r="E70" s="157" t="str">
        <f>TE!E6</f>
        <v xml:space="preserve"> Gaussian</v>
      </c>
      <c r="F70" s="158">
        <f>TE!F6</f>
        <v>1</v>
      </c>
      <c r="G70" s="31">
        <v>1</v>
      </c>
      <c r="H70" s="2">
        <f t="shared" ref="H70:I72" si="5">C70/$F70</f>
        <v>0.9</v>
      </c>
      <c r="I70" s="2">
        <f t="shared" si="5"/>
        <v>0.9</v>
      </c>
      <c r="J70" s="12"/>
      <c r="K70" s="210">
        <f t="shared" ref="K70:L72" si="6">H70^2</f>
        <v>0.81</v>
      </c>
      <c r="L70" s="210">
        <f t="shared" si="6"/>
        <v>0.81</v>
      </c>
      <c r="N70" s="197"/>
      <c r="O70" s="51"/>
    </row>
    <row r="71" spans="1:15">
      <c r="A71" s="157" t="str">
        <f>'Reverb-Er'!A7</f>
        <v>A6-1</v>
      </c>
      <c r="B71" s="64" t="str">
        <f>'Reverb-Er'!B7</f>
        <v>Impedance mismatch in the receiving chain</v>
      </c>
      <c r="C71" s="158">
        <f>'Reverb-Er'!C7</f>
        <v>0.2</v>
      </c>
      <c r="D71" s="158">
        <f>'Reverb-Er'!D7</f>
        <v>0.2</v>
      </c>
      <c r="E71" s="157" t="str">
        <f>'Reverb-Er'!E7</f>
        <v>U-shaped</v>
      </c>
      <c r="F71" s="158">
        <f>'Reverb-Er'!F7</f>
        <v>1.4142135623730951</v>
      </c>
      <c r="G71" s="157">
        <f>'Reverb-Er'!G7</f>
        <v>1</v>
      </c>
      <c r="H71" s="14">
        <f t="shared" si="5"/>
        <v>0.1414213562373095</v>
      </c>
      <c r="I71" s="14">
        <f t="shared" si="5"/>
        <v>0.1414213562373095</v>
      </c>
      <c r="J71" s="12"/>
      <c r="K71" s="210">
        <f t="shared" si="6"/>
        <v>0.02</v>
      </c>
      <c r="L71" s="210">
        <f t="shared" si="6"/>
        <v>0.02</v>
      </c>
      <c r="N71" s="197"/>
      <c r="O71" s="51"/>
    </row>
    <row r="72" spans="1:15">
      <c r="A72" s="157" t="str">
        <f>'Reverb-Er'!A8</f>
        <v>A6-2</v>
      </c>
      <c r="B72" s="64" t="str">
        <f>'Reverb-Er'!B8</f>
        <v>Random uncertainty</v>
      </c>
      <c r="C72" s="158">
        <f>'Reverb-Er'!C8</f>
        <v>0.1</v>
      </c>
      <c r="D72" s="158">
        <f>'Reverb-Er'!D8</f>
        <v>0.1</v>
      </c>
      <c r="E72" s="157" t="str">
        <f>'Reverb-Er'!E8</f>
        <v>Rectangular</v>
      </c>
      <c r="F72" s="158">
        <f>'Reverb-Er'!F8</f>
        <v>1.7320508075688772</v>
      </c>
      <c r="G72" s="157">
        <f>'Reverb-Er'!G8</f>
        <v>1</v>
      </c>
      <c r="H72" s="2">
        <f t="shared" si="5"/>
        <v>5.7735026918962581E-2</v>
      </c>
      <c r="I72" s="2">
        <f t="shared" si="5"/>
        <v>5.7735026918962581E-2</v>
      </c>
      <c r="J72" s="12"/>
      <c r="K72" s="210">
        <f t="shared" si="6"/>
        <v>3.333333333333334E-3</v>
      </c>
      <c r="L72" s="210">
        <f t="shared" si="6"/>
        <v>3.333333333333334E-3</v>
      </c>
      <c r="N72" s="197"/>
      <c r="O72" s="51"/>
    </row>
    <row r="73" spans="1:15">
      <c r="A73" s="284" t="s">
        <v>11</v>
      </c>
      <c r="B73" s="284"/>
      <c r="C73" s="284"/>
      <c r="D73" s="284"/>
      <c r="E73" s="284"/>
      <c r="F73" s="284"/>
      <c r="G73" s="284"/>
      <c r="H73" s="284"/>
      <c r="I73" s="284"/>
      <c r="J73" s="12"/>
      <c r="K73" s="210"/>
      <c r="L73" s="210"/>
      <c r="N73" s="197"/>
      <c r="O73" s="51"/>
    </row>
    <row r="74" spans="1:15">
      <c r="A74" s="157" t="str">
        <f>'Reverb-Er'!A10</f>
        <v>A6-3</v>
      </c>
      <c r="B74" s="64" t="str">
        <f>'Reverb-Er'!B10</f>
        <v>Reference antenna radiation efficiency</v>
      </c>
      <c r="C74" s="158">
        <f>'Reverb-Er'!C10</f>
        <v>0.3</v>
      </c>
      <c r="D74" s="158">
        <f>'Reverb-Er'!D10</f>
        <v>0.3</v>
      </c>
      <c r="E74" s="157" t="str">
        <f>'Reverb-Er'!E10</f>
        <v>Gaussian</v>
      </c>
      <c r="F74" s="158">
        <f>'Reverb-Er'!F10</f>
        <v>1</v>
      </c>
      <c r="G74" s="31">
        <v>1</v>
      </c>
      <c r="H74" s="2">
        <f t="shared" ref="H74:I79" si="7">C74/$F74</f>
        <v>0.3</v>
      </c>
      <c r="I74" s="2">
        <f t="shared" si="7"/>
        <v>0.3</v>
      </c>
      <c r="J74" s="12"/>
      <c r="K74" s="210">
        <f t="shared" ref="K74:L79" si="8">H74^2</f>
        <v>0.09</v>
      </c>
      <c r="L74" s="210">
        <f t="shared" si="8"/>
        <v>0.09</v>
      </c>
      <c r="N74" s="197"/>
      <c r="O74" s="51"/>
    </row>
    <row r="75" spans="1:15" ht="22.5">
      <c r="A75" s="157" t="str">
        <f>'Reverb-Er'!A11</f>
        <v>A6-4</v>
      </c>
      <c r="B75" s="64" t="str">
        <f>'Reverb-Er'!B11</f>
        <v>Mean value estimation of reference antenna mismatch efficiency</v>
      </c>
      <c r="C75" s="158">
        <f>'Reverb-Er'!C11</f>
        <v>0.27</v>
      </c>
      <c r="D75" s="158">
        <f>'Reverb-Er'!D11</f>
        <v>0.27</v>
      </c>
      <c r="E75" s="157" t="str">
        <f>'Reverb-Er'!E11</f>
        <v>Gaussian</v>
      </c>
      <c r="F75" s="158">
        <f>'Reverb-Er'!F11</f>
        <v>1</v>
      </c>
      <c r="G75" s="31">
        <v>1</v>
      </c>
      <c r="H75" s="2">
        <f t="shared" si="7"/>
        <v>0.27</v>
      </c>
      <c r="I75" s="2">
        <f t="shared" si="7"/>
        <v>0.27</v>
      </c>
      <c r="J75" s="12"/>
      <c r="K75" s="210">
        <f t="shared" si="8"/>
        <v>7.2900000000000006E-2</v>
      </c>
      <c r="L75" s="210">
        <f t="shared" si="8"/>
        <v>7.2900000000000006E-2</v>
      </c>
      <c r="N75" s="197"/>
      <c r="O75" s="51"/>
    </row>
    <row r="76" spans="1:15">
      <c r="A76" s="157" t="str">
        <f>TE!A11</f>
        <v>C1-3</v>
      </c>
      <c r="B76" s="64" t="str">
        <f>TE!B11</f>
        <v>Uncertainty of the network analyzer</v>
      </c>
      <c r="C76" s="158">
        <f>TE!C11</f>
        <v>0.3</v>
      </c>
      <c r="D76" s="158">
        <f>TE!D11</f>
        <v>0.3</v>
      </c>
      <c r="E76" s="157" t="str">
        <f>TE!E11</f>
        <v>Gaussian</v>
      </c>
      <c r="F76" s="158">
        <f>TE!F11</f>
        <v>1</v>
      </c>
      <c r="G76" s="31">
        <v>1</v>
      </c>
      <c r="H76" s="2">
        <f t="shared" si="7"/>
        <v>0.3</v>
      </c>
      <c r="I76" s="2">
        <f t="shared" si="7"/>
        <v>0.3</v>
      </c>
      <c r="J76" s="12"/>
      <c r="K76" s="210">
        <f t="shared" si="8"/>
        <v>0.09</v>
      </c>
      <c r="L76" s="210">
        <f t="shared" si="8"/>
        <v>0.09</v>
      </c>
      <c r="N76" s="197"/>
      <c r="O76" s="51"/>
    </row>
    <row r="77" spans="1:15">
      <c r="A77" s="157" t="str">
        <f>'Reverb-Er'!A13</f>
        <v>A6-5</v>
      </c>
      <c r="B77" s="64" t="str">
        <f>'Reverb-Er'!B13</f>
        <v>Influence of the reference antenna feed cable</v>
      </c>
      <c r="C77" s="158">
        <f>'Reverb-Er'!C13</f>
        <v>0.2</v>
      </c>
      <c r="D77" s="158">
        <f>'Reverb-Er'!D13</f>
        <v>0.2</v>
      </c>
      <c r="E77" s="157" t="str">
        <f>'Reverb-Er'!E13</f>
        <v>Gaussian</v>
      </c>
      <c r="F77" s="158">
        <f>'Reverb-Er'!F13</f>
        <v>1</v>
      </c>
      <c r="G77" s="31">
        <v>1</v>
      </c>
      <c r="H77" s="2">
        <f t="shared" si="7"/>
        <v>0.2</v>
      </c>
      <c r="I77" s="2">
        <f t="shared" si="7"/>
        <v>0.2</v>
      </c>
      <c r="J77" s="12"/>
      <c r="K77" s="210">
        <f t="shared" si="8"/>
        <v>4.0000000000000008E-2</v>
      </c>
      <c r="L77" s="210">
        <f t="shared" si="8"/>
        <v>4.0000000000000008E-2</v>
      </c>
      <c r="N77" s="197"/>
      <c r="O77" s="51"/>
    </row>
    <row r="78" spans="1:15">
      <c r="A78" s="157" t="str">
        <f>'Reverb-Er'!A14</f>
        <v>A6-6</v>
      </c>
      <c r="B78" s="64" t="str">
        <f>'Reverb-Er'!B14</f>
        <v>Mean value estimation of transfer function</v>
      </c>
      <c r="C78" s="158">
        <f>'Reverb-Er'!C14</f>
        <v>0.27</v>
      </c>
      <c r="D78" s="158">
        <f>'Reverb-Er'!D14</f>
        <v>0.27</v>
      </c>
      <c r="E78" s="157" t="str">
        <f>'Reverb-Er'!E14</f>
        <v>Gaussian</v>
      </c>
      <c r="F78" s="158">
        <f>'Reverb-Er'!F14</f>
        <v>1</v>
      </c>
      <c r="G78" s="31">
        <v>1</v>
      </c>
      <c r="H78" s="2">
        <f t="shared" si="7"/>
        <v>0.27</v>
      </c>
      <c r="I78" s="2">
        <f t="shared" si="7"/>
        <v>0.27</v>
      </c>
      <c r="J78" s="12"/>
      <c r="K78" s="210">
        <f t="shared" si="8"/>
        <v>7.2900000000000006E-2</v>
      </c>
      <c r="L78" s="210">
        <f t="shared" si="8"/>
        <v>7.2900000000000006E-2</v>
      </c>
      <c r="N78" s="197"/>
      <c r="O78" s="51"/>
    </row>
    <row r="79" spans="1:15">
      <c r="A79" s="157" t="str">
        <f>'Reverb-Er'!A15</f>
        <v>A6-7</v>
      </c>
      <c r="B79" s="64" t="str">
        <f>'Reverb-Er'!B15</f>
        <v>Uniformity of transfer function</v>
      </c>
      <c r="C79" s="158">
        <f>'Reverb-Er'!C15</f>
        <v>0.5</v>
      </c>
      <c r="D79" s="158">
        <f>'Reverb-Er'!D15</f>
        <v>0.5</v>
      </c>
      <c r="E79" s="157" t="str">
        <f>'Reverb-Er'!E15</f>
        <v>Gaussian</v>
      </c>
      <c r="F79" s="158">
        <f>'Reverb-Er'!F15</f>
        <v>1</v>
      </c>
      <c r="G79" s="31">
        <v>1</v>
      </c>
      <c r="H79" s="2">
        <f t="shared" si="7"/>
        <v>0.5</v>
      </c>
      <c r="I79" s="2">
        <f t="shared" si="7"/>
        <v>0.5</v>
      </c>
      <c r="J79" s="12"/>
      <c r="K79" s="210">
        <f t="shared" si="8"/>
        <v>0.25</v>
      </c>
      <c r="L79" s="210">
        <f t="shared" si="8"/>
        <v>0.25</v>
      </c>
      <c r="N79" s="197"/>
      <c r="O79" s="51"/>
    </row>
    <row r="80" spans="1:15">
      <c r="A80" s="333" t="s">
        <v>185</v>
      </c>
      <c r="B80" s="333"/>
      <c r="C80" s="333"/>
      <c r="D80" s="333"/>
      <c r="E80" s="333"/>
      <c r="F80" s="333"/>
      <c r="G80" s="333"/>
      <c r="H80" s="46">
        <f>K80</f>
        <v>1.2037995403443771</v>
      </c>
      <c r="I80" s="46">
        <f>L80</f>
        <v>1.2037995403443771</v>
      </c>
      <c r="J80" s="18"/>
      <c r="K80" s="210">
        <f>(SUM(K70:K79))^0.5</f>
        <v>1.2037995403443771</v>
      </c>
      <c r="L80" s="210">
        <f>(SUM(L70:L79))^0.5</f>
        <v>1.2037995403443771</v>
      </c>
      <c r="N80" s="197"/>
      <c r="O80" s="51"/>
    </row>
    <row r="81" spans="1:15">
      <c r="A81" s="333" t="s">
        <v>186</v>
      </c>
      <c r="B81" s="333"/>
      <c r="C81" s="333"/>
      <c r="D81" s="333"/>
      <c r="E81" s="333"/>
      <c r="F81" s="333"/>
      <c r="G81" s="333"/>
      <c r="H81" s="15">
        <f>K81</f>
        <v>2.3594470990749792</v>
      </c>
      <c r="I81" s="15">
        <f>L81</f>
        <v>2.3594470990749792</v>
      </c>
      <c r="J81" s="18"/>
      <c r="K81" s="210">
        <f>K80*1.96</f>
        <v>2.3594470990749792</v>
      </c>
      <c r="L81" s="210">
        <f>L80*1.96</f>
        <v>2.3594470990749792</v>
      </c>
      <c r="N81" s="197"/>
      <c r="O81" s="51"/>
    </row>
    <row r="82" spans="1:15">
      <c r="K82" s="221"/>
      <c r="N82" s="82"/>
      <c r="O82" s="51"/>
    </row>
    <row r="83" spans="1:15">
      <c r="N83" s="82"/>
      <c r="O83" s="51"/>
    </row>
    <row r="84" spans="1:15">
      <c r="N84" s="82"/>
      <c r="O84" s="51"/>
    </row>
    <row r="85" spans="1:15">
      <c r="N85" s="82"/>
      <c r="O85" s="51"/>
    </row>
    <row r="86" spans="1:15">
      <c r="N86" s="82"/>
      <c r="O86" s="51"/>
    </row>
    <row r="87" spans="1:15">
      <c r="N87" s="82"/>
      <c r="O87" s="51"/>
    </row>
    <row r="88" spans="1:15">
      <c r="N88" s="82"/>
      <c r="O88" s="51"/>
    </row>
    <row r="89" spans="1:15">
      <c r="N89" s="82"/>
      <c r="O89" s="51"/>
    </row>
    <row r="90" spans="1:15">
      <c r="N90" s="82"/>
      <c r="O90" s="51"/>
    </row>
    <row r="91" spans="1:15">
      <c r="O91" s="51"/>
    </row>
    <row r="92" spans="1:15">
      <c r="O92" s="51"/>
    </row>
    <row r="93" spans="1:15">
      <c r="O93" s="51"/>
    </row>
    <row r="94" spans="1:15">
      <c r="O94" s="51"/>
    </row>
    <row r="95" spans="1:15">
      <c r="O95" s="51"/>
    </row>
  </sheetData>
  <mergeCells count="76">
    <mergeCell ref="E67:E68"/>
    <mergeCell ref="F67:F68"/>
    <mergeCell ref="E61:E62"/>
    <mergeCell ref="F61:F62"/>
    <mergeCell ref="G61:G62"/>
    <mergeCell ref="A81:G81"/>
    <mergeCell ref="H61:I61"/>
    <mergeCell ref="A63:I63"/>
    <mergeCell ref="A64:I64"/>
    <mergeCell ref="G67:G68"/>
    <mergeCell ref="H67:I67"/>
    <mergeCell ref="A69:I69"/>
    <mergeCell ref="A73:I73"/>
    <mergeCell ref="A80:G80"/>
    <mergeCell ref="A66:I66"/>
    <mergeCell ref="A67:A68"/>
    <mergeCell ref="B67:B68"/>
    <mergeCell ref="C67:D67"/>
    <mergeCell ref="K66:L68"/>
    <mergeCell ref="A50:I50"/>
    <mergeCell ref="A53:I53"/>
    <mergeCell ref="K53:L55"/>
    <mergeCell ref="C54:D54"/>
    <mergeCell ref="E54:E55"/>
    <mergeCell ref="F54:F55"/>
    <mergeCell ref="G54:G55"/>
    <mergeCell ref="H54:I54"/>
    <mergeCell ref="A56:I56"/>
    <mergeCell ref="A57:I57"/>
    <mergeCell ref="A60:I60"/>
    <mergeCell ref="K60:L62"/>
    <mergeCell ref="A61:A62"/>
    <mergeCell ref="B61:B62"/>
    <mergeCell ref="C61:D61"/>
    <mergeCell ref="A41:G41"/>
    <mergeCell ref="A42:G42"/>
    <mergeCell ref="A43:G43"/>
    <mergeCell ref="A44:G44"/>
    <mergeCell ref="A49:I49"/>
    <mergeCell ref="A46:I46"/>
    <mergeCell ref="K46:L48"/>
    <mergeCell ref="A47:A48"/>
    <mergeCell ref="B47:B48"/>
    <mergeCell ref="C47:D47"/>
    <mergeCell ref="E47:E48"/>
    <mergeCell ref="F47:F48"/>
    <mergeCell ref="G47:G48"/>
    <mergeCell ref="H47:I47"/>
    <mergeCell ref="B2:B3"/>
    <mergeCell ref="C2:D2"/>
    <mergeCell ref="A12:I12"/>
    <mergeCell ref="A19:A20"/>
    <mergeCell ref="B19:B20"/>
    <mergeCell ref="C19:D19"/>
    <mergeCell ref="E19:E20"/>
    <mergeCell ref="F19:F20"/>
    <mergeCell ref="G19:G20"/>
    <mergeCell ref="H19:I19"/>
    <mergeCell ref="A15:I15"/>
    <mergeCell ref="A16:I16"/>
    <mergeCell ref="N1:N3"/>
    <mergeCell ref="B1:D1"/>
    <mergeCell ref="A54:A55"/>
    <mergeCell ref="B54:B55"/>
    <mergeCell ref="K18:L20"/>
    <mergeCell ref="A28:I28"/>
    <mergeCell ref="K12:L14"/>
    <mergeCell ref="A13:A14"/>
    <mergeCell ref="B13:B14"/>
    <mergeCell ref="C13:D13"/>
    <mergeCell ref="E13:E14"/>
    <mergeCell ref="F13:F14"/>
    <mergeCell ref="G13:G14"/>
    <mergeCell ref="H13:I13"/>
    <mergeCell ref="A21:I21"/>
    <mergeCell ref="A18:I18"/>
  </mergeCells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zoomScaleNormal="100" workbookViewId="0">
      <selection activeCell="F3" sqref="F3"/>
    </sheetView>
  </sheetViews>
  <sheetFormatPr defaultColWidth="9.140625" defaultRowHeight="11.25"/>
  <cols>
    <col min="1" max="1" width="5.28515625" style="49" bestFit="1" customWidth="1"/>
    <col min="2" max="2" width="40.140625" style="49" customWidth="1"/>
    <col min="3" max="4" width="16.85546875" style="53" customWidth="1"/>
    <col min="5" max="5" width="17.140625" style="49" customWidth="1"/>
    <col min="6" max="6" width="17.140625" style="53" customWidth="1"/>
    <col min="7" max="7" width="2.85546875" style="49" bestFit="1" customWidth="1"/>
    <col min="8" max="9" width="12.42578125" style="53" customWidth="1"/>
    <col min="10" max="10" width="3.42578125" style="51" customWidth="1"/>
    <col min="11" max="12" width="10" style="212" bestFit="1" customWidth="1"/>
    <col min="13" max="13" width="3" style="49" customWidth="1"/>
    <col min="14" max="14" width="38.7109375" style="51" customWidth="1"/>
    <col min="15" max="16" width="9.140625" style="49"/>
    <col min="17" max="17" width="9.140625" style="51"/>
    <col min="18" max="16384" width="9.140625" style="49"/>
  </cols>
  <sheetData>
    <row r="1" spans="1:17">
      <c r="B1" s="329" t="s">
        <v>237</v>
      </c>
      <c r="C1" s="329"/>
      <c r="D1" s="329"/>
      <c r="N1" s="283" t="s">
        <v>172</v>
      </c>
      <c r="Q1" s="259"/>
    </row>
    <row r="2" spans="1:17">
      <c r="B2" s="283"/>
      <c r="C2" s="294" t="s">
        <v>183</v>
      </c>
      <c r="D2" s="294"/>
      <c r="N2" s="283"/>
      <c r="Q2" s="259"/>
    </row>
    <row r="3" spans="1:17" ht="22.5">
      <c r="B3" s="283"/>
      <c r="C3" s="187" t="s">
        <v>163</v>
      </c>
      <c r="D3" s="187" t="s">
        <v>164</v>
      </c>
      <c r="N3" s="283"/>
    </row>
    <row r="4" spans="1:17">
      <c r="B4" s="217" t="s">
        <v>65</v>
      </c>
      <c r="C4" s="32"/>
      <c r="D4" s="32"/>
      <c r="E4" s="70"/>
      <c r="F4" s="69"/>
      <c r="G4" s="70"/>
      <c r="H4" s="69"/>
      <c r="I4" s="69"/>
      <c r="J4" s="61"/>
      <c r="K4" s="213"/>
      <c r="L4" s="213"/>
      <c r="M4" s="70"/>
      <c r="N4" s="197" t="s">
        <v>274</v>
      </c>
    </row>
    <row r="5" spans="1:17">
      <c r="B5" s="217" t="s">
        <v>22</v>
      </c>
      <c r="C5" s="32">
        <f>H38</f>
        <v>2.2820554886622131</v>
      </c>
      <c r="D5" s="32">
        <f>I38</f>
        <v>2.5352485584915208</v>
      </c>
      <c r="E5" s="70"/>
      <c r="F5" s="69"/>
      <c r="G5" s="70"/>
      <c r="H5" s="69"/>
      <c r="I5" s="69"/>
      <c r="J5" s="61"/>
      <c r="K5" s="213"/>
      <c r="L5" s="213"/>
      <c r="M5" s="70"/>
      <c r="N5" s="197"/>
    </row>
    <row r="6" spans="1:17">
      <c r="B6" s="217" t="s">
        <v>29</v>
      </c>
      <c r="C6" s="32"/>
      <c r="D6" s="32"/>
      <c r="E6" s="70"/>
      <c r="F6" s="69"/>
      <c r="G6" s="70"/>
      <c r="H6" s="69"/>
      <c r="I6" s="69"/>
      <c r="J6" s="61"/>
      <c r="K6" s="213"/>
      <c r="L6" s="213"/>
      <c r="M6" s="70"/>
      <c r="N6" s="197"/>
    </row>
    <row r="7" spans="1:17">
      <c r="B7" s="217" t="s">
        <v>38</v>
      </c>
      <c r="C7" s="32"/>
      <c r="D7" s="32"/>
      <c r="E7" s="70"/>
      <c r="F7" s="69"/>
      <c r="G7" s="70"/>
      <c r="H7" s="69"/>
      <c r="I7" s="69"/>
      <c r="J7" s="61"/>
      <c r="K7" s="213"/>
      <c r="L7" s="213"/>
      <c r="M7" s="70"/>
      <c r="N7" s="197"/>
    </row>
    <row r="8" spans="1:17">
      <c r="B8" s="217" t="s">
        <v>40</v>
      </c>
      <c r="C8" s="32"/>
      <c r="D8" s="32"/>
      <c r="E8" s="70"/>
      <c r="F8" s="69"/>
      <c r="G8" s="70"/>
      <c r="H8" s="69"/>
      <c r="I8" s="69"/>
      <c r="J8" s="61"/>
      <c r="K8" s="213"/>
      <c r="L8" s="213"/>
      <c r="M8" s="70"/>
      <c r="N8" s="197"/>
    </row>
    <row r="9" spans="1:17">
      <c r="B9" s="217" t="s">
        <v>49</v>
      </c>
      <c r="C9" s="32">
        <f>H65</f>
        <v>2.1485331306110531</v>
      </c>
      <c r="D9" s="32">
        <f>I65</f>
        <v>2.3594470990749792</v>
      </c>
      <c r="E9" s="70"/>
      <c r="F9" s="69"/>
      <c r="G9" s="70"/>
      <c r="H9" s="69"/>
      <c r="I9" s="69"/>
      <c r="J9" s="61"/>
      <c r="K9" s="213"/>
      <c r="L9" s="213"/>
      <c r="M9" s="70"/>
      <c r="N9" s="197"/>
    </row>
    <row r="10" spans="1:17">
      <c r="B10" s="174" t="s">
        <v>238</v>
      </c>
      <c r="C10" s="33">
        <v>2.2999999999999998</v>
      </c>
      <c r="D10" s="33">
        <v>2.6</v>
      </c>
      <c r="E10" s="70"/>
      <c r="F10" s="69"/>
      <c r="G10" s="70"/>
      <c r="H10" s="69"/>
      <c r="I10" s="69"/>
      <c r="J10" s="61"/>
      <c r="K10" s="213"/>
      <c r="L10" s="213"/>
      <c r="M10" s="70"/>
      <c r="N10" s="197"/>
    </row>
    <row r="11" spans="1:17">
      <c r="B11" s="70"/>
      <c r="C11" s="69"/>
      <c r="D11" s="69"/>
      <c r="E11" s="70"/>
      <c r="F11" s="69"/>
      <c r="G11" s="70"/>
      <c r="H11" s="69"/>
      <c r="I11" s="69"/>
      <c r="J11" s="61"/>
      <c r="K11" s="213"/>
      <c r="L11" s="213"/>
      <c r="M11" s="70"/>
      <c r="N11" s="197"/>
    </row>
    <row r="12" spans="1:17" s="127" customFormat="1">
      <c r="A12" s="328" t="s">
        <v>65</v>
      </c>
      <c r="B12" s="327"/>
      <c r="C12" s="327"/>
      <c r="D12" s="327"/>
      <c r="E12" s="327"/>
      <c r="F12" s="327"/>
      <c r="G12" s="327"/>
      <c r="H12" s="327"/>
      <c r="I12" s="327"/>
      <c r="J12" s="106"/>
      <c r="K12" s="350" t="s">
        <v>31</v>
      </c>
      <c r="L12" s="350"/>
      <c r="M12" s="138"/>
      <c r="N12" s="218"/>
      <c r="Q12" s="118"/>
    </row>
    <row r="13" spans="1:17" s="127" customFormat="1">
      <c r="A13" s="349" t="s">
        <v>0</v>
      </c>
      <c r="B13" s="348" t="s">
        <v>1</v>
      </c>
      <c r="C13" s="352" t="s">
        <v>241</v>
      </c>
      <c r="D13" s="352"/>
      <c r="E13" s="348" t="s">
        <v>2</v>
      </c>
      <c r="F13" s="352" t="s">
        <v>3</v>
      </c>
      <c r="G13" s="351" t="s">
        <v>194</v>
      </c>
      <c r="H13" s="352" t="s">
        <v>184</v>
      </c>
      <c r="I13" s="352"/>
      <c r="J13" s="109"/>
      <c r="K13" s="350"/>
      <c r="L13" s="350"/>
      <c r="M13" s="138"/>
      <c r="N13" s="218"/>
      <c r="Q13" s="118"/>
    </row>
    <row r="14" spans="1:17" s="128" customFormat="1" ht="22.5">
      <c r="A14" s="349"/>
      <c r="B14" s="348"/>
      <c r="C14" s="141" t="s">
        <v>163</v>
      </c>
      <c r="D14" s="141" t="s">
        <v>164</v>
      </c>
      <c r="E14" s="348"/>
      <c r="F14" s="352"/>
      <c r="G14" s="351"/>
      <c r="H14" s="141" t="s">
        <v>163</v>
      </c>
      <c r="I14" s="141" t="s">
        <v>164</v>
      </c>
      <c r="J14" s="110"/>
      <c r="K14" s="350"/>
      <c r="L14" s="350"/>
      <c r="M14" s="139"/>
      <c r="N14" s="218"/>
      <c r="Q14" s="121"/>
    </row>
    <row r="15" spans="1:17" s="127" customFormat="1">
      <c r="A15" s="348" t="s">
        <v>177</v>
      </c>
      <c r="B15" s="348"/>
      <c r="C15" s="348"/>
      <c r="D15" s="348"/>
      <c r="E15" s="348"/>
      <c r="F15" s="348"/>
      <c r="G15" s="348"/>
      <c r="H15" s="348"/>
      <c r="I15" s="348"/>
      <c r="J15" s="109"/>
      <c r="K15" s="209"/>
      <c r="L15" s="209"/>
      <c r="N15" s="218"/>
      <c r="Q15" s="118"/>
    </row>
    <row r="16" spans="1:17" s="127" customFormat="1">
      <c r="A16" s="348" t="s">
        <v>11</v>
      </c>
      <c r="B16" s="348"/>
      <c r="C16" s="348"/>
      <c r="D16" s="348"/>
      <c r="E16" s="348"/>
      <c r="F16" s="348"/>
      <c r="G16" s="348"/>
      <c r="H16" s="348"/>
      <c r="I16" s="348"/>
      <c r="J16" s="109"/>
      <c r="K16" s="210">
        <f>H16^2</f>
        <v>0</v>
      </c>
      <c r="L16" s="210">
        <f>I16^2</f>
        <v>0</v>
      </c>
      <c r="N16" s="218"/>
      <c r="Q16" s="118"/>
    </row>
    <row r="17" spans="1:17" s="127" customFormat="1">
      <c r="A17" s="349" t="s">
        <v>185</v>
      </c>
      <c r="B17" s="349"/>
      <c r="C17" s="349"/>
      <c r="D17" s="349"/>
      <c r="E17" s="349"/>
      <c r="F17" s="349"/>
      <c r="G17" s="349"/>
      <c r="H17" s="129">
        <f>K17</f>
        <v>0</v>
      </c>
      <c r="I17" s="129">
        <f>L17</f>
        <v>0</v>
      </c>
      <c r="J17" s="115"/>
      <c r="K17" s="210">
        <f>(SUM(K16:K16))^0.5</f>
        <v>0</v>
      </c>
      <c r="L17" s="210">
        <f>(SUM(L16:L16))^0.5</f>
        <v>0</v>
      </c>
      <c r="N17" s="218"/>
      <c r="Q17" s="118"/>
    </row>
    <row r="18" spans="1:17" s="127" customFormat="1">
      <c r="A18" s="349" t="s">
        <v>186</v>
      </c>
      <c r="B18" s="349"/>
      <c r="C18" s="349"/>
      <c r="D18" s="349"/>
      <c r="E18" s="349"/>
      <c r="F18" s="349"/>
      <c r="G18" s="349"/>
      <c r="H18" s="129">
        <f>K18</f>
        <v>0</v>
      </c>
      <c r="I18" s="129">
        <f>L18</f>
        <v>0</v>
      </c>
      <c r="J18" s="115"/>
      <c r="K18" s="210">
        <f>K17*1.96</f>
        <v>0</v>
      </c>
      <c r="L18" s="210">
        <f>L17*1.96</f>
        <v>0</v>
      </c>
      <c r="N18" s="218"/>
      <c r="Q18" s="118"/>
    </row>
    <row r="19" spans="1:17" s="127" customFormat="1">
      <c r="A19" s="347" t="s">
        <v>43</v>
      </c>
      <c r="B19" s="347"/>
      <c r="C19" s="347"/>
      <c r="D19" s="347"/>
      <c r="E19" s="347"/>
      <c r="F19" s="347"/>
      <c r="G19" s="347"/>
      <c r="H19" s="140">
        <v>0.75</v>
      </c>
      <c r="I19" s="140">
        <v>0.75</v>
      </c>
      <c r="J19" s="118"/>
      <c r="K19" s="212"/>
      <c r="L19" s="212"/>
      <c r="N19" s="218"/>
      <c r="Q19" s="118"/>
    </row>
    <row r="20" spans="1:17" s="127" customFormat="1">
      <c r="A20" s="347" t="s">
        <v>44</v>
      </c>
      <c r="B20" s="347"/>
      <c r="C20" s="347"/>
      <c r="D20" s="347"/>
      <c r="E20" s="347"/>
      <c r="F20" s="347"/>
      <c r="G20" s="347"/>
      <c r="H20" s="140">
        <f>((H18^2)+(H19^2))^0.5</f>
        <v>0.75</v>
      </c>
      <c r="I20" s="140">
        <f t="shared" ref="I20" si="0">((I18^2)+(I19^2))^0.5</f>
        <v>0.75</v>
      </c>
      <c r="J20" s="118"/>
      <c r="K20" s="212"/>
      <c r="L20" s="212"/>
      <c r="N20" s="218"/>
      <c r="Q20" s="118"/>
    </row>
    <row r="21" spans="1:17">
      <c r="N21" s="197"/>
    </row>
    <row r="22" spans="1:17">
      <c r="A22" s="283" t="s">
        <v>159</v>
      </c>
      <c r="B22" s="283"/>
      <c r="C22" s="283"/>
      <c r="D22" s="283"/>
      <c r="E22" s="283"/>
      <c r="F22" s="283"/>
      <c r="G22" s="283"/>
      <c r="H22" s="283"/>
      <c r="I22" s="283"/>
      <c r="K22" s="321" t="s">
        <v>31</v>
      </c>
      <c r="L22" s="321"/>
      <c r="N22" s="197"/>
    </row>
    <row r="23" spans="1:17">
      <c r="A23" s="284" t="s">
        <v>0</v>
      </c>
      <c r="B23" s="284" t="s">
        <v>1</v>
      </c>
      <c r="C23" s="294" t="s">
        <v>241</v>
      </c>
      <c r="D23" s="294"/>
      <c r="E23" s="284" t="s">
        <v>2</v>
      </c>
      <c r="F23" s="294" t="s">
        <v>3</v>
      </c>
      <c r="G23" s="325" t="s">
        <v>4</v>
      </c>
      <c r="H23" s="331" t="s">
        <v>184</v>
      </c>
      <c r="I23" s="331"/>
      <c r="J23" s="16"/>
      <c r="K23" s="321"/>
      <c r="L23" s="321"/>
      <c r="N23" s="197"/>
    </row>
    <row r="24" spans="1:17" ht="22.5">
      <c r="A24" s="284"/>
      <c r="B24" s="284"/>
      <c r="C24" s="187" t="s">
        <v>163</v>
      </c>
      <c r="D24" s="187" t="s">
        <v>164</v>
      </c>
      <c r="E24" s="284"/>
      <c r="F24" s="294"/>
      <c r="G24" s="325"/>
      <c r="H24" s="187" t="s">
        <v>163</v>
      </c>
      <c r="I24" s="187" t="s">
        <v>164</v>
      </c>
      <c r="J24" s="58"/>
      <c r="K24" s="321"/>
      <c r="L24" s="321"/>
      <c r="N24" s="197"/>
    </row>
    <row r="25" spans="1:17">
      <c r="A25" s="295" t="s">
        <v>177</v>
      </c>
      <c r="B25" s="295"/>
      <c r="C25" s="295"/>
      <c r="D25" s="295"/>
      <c r="E25" s="295"/>
      <c r="F25" s="295"/>
      <c r="G25" s="295"/>
      <c r="H25" s="295"/>
      <c r="I25" s="295"/>
      <c r="J25" s="11"/>
      <c r="K25" s="209"/>
      <c r="L25" s="209"/>
      <c r="N25" s="197"/>
    </row>
    <row r="26" spans="1:17">
      <c r="A26" s="157" t="str">
        <f>'CATR-Er'!A5</f>
        <v>A2-1a</v>
      </c>
      <c r="B26" s="65" t="str">
        <f>'CATR-Er'!B5</f>
        <v>Misalignment and pointing error of BS (for EIRP)</v>
      </c>
      <c r="C26" s="158">
        <f>'CATR-Er'!C5</f>
        <v>0.2</v>
      </c>
      <c r="D26" s="158">
        <f>'CATR-Er'!D5</f>
        <v>0.2</v>
      </c>
      <c r="E26" s="157" t="str">
        <f>'CATR-Er'!F5</f>
        <v>Exp. normal</v>
      </c>
      <c r="F26" s="158">
        <f>'CATR-Er'!G5</f>
        <v>2</v>
      </c>
      <c r="G26" s="157">
        <f>'CATR-Er'!H9</f>
        <v>1</v>
      </c>
      <c r="H26" s="2">
        <f t="shared" ref="H26:I29" si="1">C26/$F26</f>
        <v>0.1</v>
      </c>
      <c r="I26" s="2">
        <f t="shared" si="1"/>
        <v>0.1</v>
      </c>
      <c r="J26" s="17"/>
      <c r="K26" s="210">
        <f t="shared" ref="K26:L34" si="2">H26^2</f>
        <v>1.0000000000000002E-2</v>
      </c>
      <c r="L26" s="210">
        <f t="shared" si="2"/>
        <v>1.0000000000000002E-2</v>
      </c>
      <c r="N26" s="197"/>
    </row>
    <row r="27" spans="1:17" ht="22.5">
      <c r="A27" s="157" t="str">
        <f>TE!A8</f>
        <v>C1-8</v>
      </c>
      <c r="B27" s="65" t="str">
        <f>TE!B8</f>
        <v>RF power measurement equipment (e.g. spectrum analyzer, power meter) - relative (ACLR)</v>
      </c>
      <c r="C27" s="158">
        <f>TE!C8</f>
        <v>0.75</v>
      </c>
      <c r="D27" s="158">
        <f>TE!D8</f>
        <v>0.9</v>
      </c>
      <c r="E27" s="157" t="str">
        <f>TE!E8</f>
        <v xml:space="preserve"> Gaussian</v>
      </c>
      <c r="F27" s="158">
        <f>TE!F8</f>
        <v>1</v>
      </c>
      <c r="G27" s="157">
        <f>'CATR-Er'!H10</f>
        <v>1</v>
      </c>
      <c r="H27" s="2">
        <f t="shared" si="1"/>
        <v>0.75</v>
      </c>
      <c r="I27" s="2">
        <f t="shared" si="1"/>
        <v>0.9</v>
      </c>
      <c r="J27" s="17"/>
      <c r="K27" s="210">
        <f t="shared" si="2"/>
        <v>0.5625</v>
      </c>
      <c r="L27" s="210">
        <f t="shared" si="2"/>
        <v>0.81</v>
      </c>
      <c r="N27" s="197"/>
    </row>
    <row r="28" spans="1:17">
      <c r="A28" s="157" t="str">
        <f>'CATR-Er'!A10</f>
        <v>A2-4a</v>
      </c>
      <c r="B28" s="65" t="str">
        <f>'CATR-Er'!B10</f>
        <v>QZ ripple experienced by BS</v>
      </c>
      <c r="C28" s="158">
        <f>'CATR-Er'!C10</f>
        <v>0.4</v>
      </c>
      <c r="D28" s="158">
        <f>'CATR-Er'!D10</f>
        <v>0.4</v>
      </c>
      <c r="E28" s="157" t="str">
        <f>'CATR-Er'!F10</f>
        <v xml:space="preserve">Gaussian </v>
      </c>
      <c r="F28" s="158">
        <f>'CATR-Er'!G10</f>
        <v>1</v>
      </c>
      <c r="G28" s="157">
        <f>'CATR-Er'!H13</f>
        <v>1</v>
      </c>
      <c r="H28" s="2">
        <f t="shared" si="1"/>
        <v>0.4</v>
      </c>
      <c r="I28" s="2">
        <f t="shared" si="1"/>
        <v>0.4</v>
      </c>
      <c r="J28" s="17"/>
      <c r="K28" s="210">
        <f t="shared" si="2"/>
        <v>0.16000000000000003</v>
      </c>
      <c r="L28" s="210">
        <f t="shared" si="2"/>
        <v>0.16000000000000003</v>
      </c>
      <c r="N28" s="197"/>
    </row>
    <row r="29" spans="1:17">
      <c r="A29" s="157" t="str">
        <f>'CATR-Er'!A11</f>
        <v>A2-12</v>
      </c>
      <c r="B29" s="65" t="str">
        <f>'CATR-Er'!B11</f>
        <v>Frequency flatness of test system</v>
      </c>
      <c r="C29" s="158">
        <f>'CATR-Er'!C11</f>
        <v>0.25</v>
      </c>
      <c r="D29" s="158">
        <f>'CATR-Er'!D11</f>
        <v>0.25</v>
      </c>
      <c r="E29" s="157" t="str">
        <f>'CATR-Er'!F11</f>
        <v>Gaussian</v>
      </c>
      <c r="F29" s="158">
        <f>'CATR-Er'!G11</f>
        <v>1</v>
      </c>
      <c r="G29" s="157">
        <f>'CATR-Er'!H14</f>
        <v>1</v>
      </c>
      <c r="H29" s="2">
        <f t="shared" si="1"/>
        <v>0.25</v>
      </c>
      <c r="I29" s="2">
        <f t="shared" si="1"/>
        <v>0.25</v>
      </c>
      <c r="J29" s="17"/>
      <c r="K29" s="210">
        <f t="shared" si="2"/>
        <v>6.25E-2</v>
      </c>
      <c r="L29" s="210">
        <f t="shared" si="2"/>
        <v>6.25E-2</v>
      </c>
      <c r="N29" s="197"/>
    </row>
    <row r="30" spans="1:17">
      <c r="A30" s="284" t="s">
        <v>11</v>
      </c>
      <c r="B30" s="284"/>
      <c r="C30" s="284"/>
      <c r="D30" s="284"/>
      <c r="E30" s="284"/>
      <c r="F30" s="284"/>
      <c r="G30" s="284"/>
      <c r="H30" s="284"/>
      <c r="I30" s="284"/>
      <c r="J30" s="11"/>
      <c r="K30" s="210">
        <f t="shared" si="2"/>
        <v>0</v>
      </c>
      <c r="L30" s="210">
        <f t="shared" si="2"/>
        <v>0</v>
      </c>
      <c r="N30" s="197"/>
    </row>
    <row r="31" spans="1:17">
      <c r="A31" s="157" t="str">
        <f>'CATR-Er'!A21</f>
        <v>C1-3</v>
      </c>
      <c r="B31" s="64" t="str">
        <f>'CATR-Er'!B21</f>
        <v>Uncertainty of the network analyzer</v>
      </c>
      <c r="C31" s="158">
        <f>'CATR-Er'!C21</f>
        <v>0.3</v>
      </c>
      <c r="D31" s="158">
        <f>'CATR-Er'!D21</f>
        <v>0.3</v>
      </c>
      <c r="E31" s="157" t="str">
        <f>'CATR-Er'!F21</f>
        <v xml:space="preserve"> Gaussian</v>
      </c>
      <c r="F31" s="158">
        <f>'CATR-Er'!G21</f>
        <v>1</v>
      </c>
      <c r="G31" s="157">
        <f>'CATR-Er'!H24</f>
        <v>1</v>
      </c>
      <c r="H31" s="2">
        <f t="shared" ref="H31:I34" si="3">C31/$F31</f>
        <v>0.3</v>
      </c>
      <c r="I31" s="2">
        <f t="shared" si="3"/>
        <v>0.3</v>
      </c>
      <c r="J31" s="17"/>
      <c r="K31" s="210">
        <f t="shared" si="2"/>
        <v>0.09</v>
      </c>
      <c r="L31" s="210">
        <f t="shared" si="2"/>
        <v>0.09</v>
      </c>
      <c r="N31" s="197"/>
    </row>
    <row r="32" spans="1:17" ht="22.5">
      <c r="A32" s="157" t="str">
        <f>'CATR-Er'!A22</f>
        <v>A2-5a</v>
      </c>
      <c r="B32" s="64" t="str">
        <f>'CATR-Er'!B22</f>
        <v>Mismatch of receiver chain between receiving antenna and measurement receiver</v>
      </c>
      <c r="C32" s="158">
        <f>'CATR-Er'!C22</f>
        <v>0.43</v>
      </c>
      <c r="D32" s="158">
        <f>'CATR-Er'!D22</f>
        <v>0.56999999999999995</v>
      </c>
      <c r="E32" s="157" t="str">
        <f>'CATR-Er'!F22</f>
        <v>U-shaped</v>
      </c>
      <c r="F32" s="158">
        <f>'CATR-Er'!G22</f>
        <v>1.4142135623730951</v>
      </c>
      <c r="G32" s="157">
        <f>'CATR-Er'!H25</f>
        <v>1</v>
      </c>
      <c r="H32" s="2">
        <f t="shared" si="3"/>
        <v>0.30405591591021541</v>
      </c>
      <c r="I32" s="2">
        <f t="shared" si="3"/>
        <v>0.40305086527633205</v>
      </c>
      <c r="J32" s="17"/>
      <c r="K32" s="210">
        <f t="shared" si="2"/>
        <v>9.2449999999999991E-2</v>
      </c>
      <c r="L32" s="210">
        <f t="shared" si="2"/>
        <v>0.16244999999999996</v>
      </c>
      <c r="N32" s="197"/>
    </row>
    <row r="33" spans="1:17">
      <c r="A33" s="157" t="str">
        <f>'CATR-Er'!A24</f>
        <v>A2-6</v>
      </c>
      <c r="B33" s="64" t="str">
        <f>'CATR-Er'!B24</f>
        <v>Insertion loss of receiver chain</v>
      </c>
      <c r="C33" s="158">
        <f>'CATR-Er'!C24</f>
        <v>0</v>
      </c>
      <c r="D33" s="158">
        <f>'CATR-Er'!D24</f>
        <v>0</v>
      </c>
      <c r="E33" s="157" t="str">
        <f>'CATR-Er'!F24</f>
        <v>Rectangular</v>
      </c>
      <c r="F33" s="158">
        <f>'CATR-Er'!G24</f>
        <v>1.7320508075688772</v>
      </c>
      <c r="G33" s="157">
        <f>'CATR-Er'!H27</f>
        <v>1</v>
      </c>
      <c r="H33" s="2">
        <f t="shared" si="3"/>
        <v>0</v>
      </c>
      <c r="I33" s="2">
        <f t="shared" si="3"/>
        <v>0</v>
      </c>
      <c r="J33" s="17"/>
      <c r="K33" s="210">
        <f t="shared" si="2"/>
        <v>0</v>
      </c>
      <c r="L33" s="210">
        <f t="shared" si="2"/>
        <v>0</v>
      </c>
      <c r="N33" s="197"/>
    </row>
    <row r="34" spans="1:17">
      <c r="A34" s="157" t="str">
        <f>'CATR-Er'!A33</f>
        <v>A2-11</v>
      </c>
      <c r="B34" s="64" t="str">
        <f>'CATR-Er'!B33</f>
        <v>Switching uncertainty</v>
      </c>
      <c r="C34" s="158">
        <f>'CATR-Er'!C33</f>
        <v>0.1</v>
      </c>
      <c r="D34" s="158">
        <f>'CATR-Er'!D33</f>
        <v>0.1</v>
      </c>
      <c r="E34" s="157" t="str">
        <f>'CATR-Er'!F33</f>
        <v>Rectangular</v>
      </c>
      <c r="F34" s="158">
        <f>'CATR-Er'!G33</f>
        <v>1.7320508075688772</v>
      </c>
      <c r="G34" s="157">
        <f>'CATR-Er'!H36</f>
        <v>0</v>
      </c>
      <c r="H34" s="2">
        <f t="shared" si="3"/>
        <v>5.7735026918962581E-2</v>
      </c>
      <c r="I34" s="2">
        <f t="shared" si="3"/>
        <v>5.7735026918962581E-2</v>
      </c>
      <c r="J34" s="17"/>
      <c r="K34" s="210">
        <f t="shared" si="2"/>
        <v>3.333333333333334E-3</v>
      </c>
      <c r="L34" s="210">
        <f t="shared" si="2"/>
        <v>3.333333333333334E-3</v>
      </c>
      <c r="N34" s="197"/>
    </row>
    <row r="35" spans="1:17">
      <c r="A35" s="333" t="s">
        <v>185</v>
      </c>
      <c r="B35" s="333"/>
      <c r="C35" s="333"/>
      <c r="D35" s="333"/>
      <c r="E35" s="333"/>
      <c r="F35" s="333"/>
      <c r="G35" s="333"/>
      <c r="H35" s="167">
        <f t="shared" ref="H35:H36" si="4">K35</f>
        <v>0.99034505771136827</v>
      </c>
      <c r="I35" s="167">
        <f>L35</f>
        <v>1.139422368278477</v>
      </c>
      <c r="J35" s="13"/>
      <c r="K35" s="210">
        <f>(SUM(K26:K34))^0.5</f>
        <v>0.99034505771136827</v>
      </c>
      <c r="L35" s="210">
        <f>(SUM(L26:L34))^0.5</f>
        <v>1.139422368278477</v>
      </c>
      <c r="N35" s="197"/>
    </row>
    <row r="36" spans="1:17">
      <c r="A36" s="333" t="s">
        <v>186</v>
      </c>
      <c r="B36" s="333"/>
      <c r="C36" s="333"/>
      <c r="D36" s="333"/>
      <c r="E36" s="333"/>
      <c r="F36" s="333"/>
      <c r="G36" s="333"/>
      <c r="H36" s="167">
        <f t="shared" si="4"/>
        <v>1.9410763131142819</v>
      </c>
      <c r="I36" s="167">
        <f>L36</f>
        <v>2.2332678418258149</v>
      </c>
      <c r="J36" s="13"/>
      <c r="K36" s="210">
        <f>K35*1.96</f>
        <v>1.9410763131142819</v>
      </c>
      <c r="L36" s="210">
        <f>L35*1.96</f>
        <v>2.2332678418258149</v>
      </c>
      <c r="N36" s="197"/>
    </row>
    <row r="37" spans="1:17">
      <c r="A37" s="337" t="s">
        <v>43</v>
      </c>
      <c r="B37" s="337"/>
      <c r="C37" s="337"/>
      <c r="D37" s="337"/>
      <c r="E37" s="337"/>
      <c r="F37" s="337"/>
      <c r="G37" s="337"/>
      <c r="H37" s="23">
        <v>1.2</v>
      </c>
      <c r="I37" s="23">
        <v>1.2</v>
      </c>
      <c r="J37" s="13"/>
      <c r="K37" s="222"/>
      <c r="L37" s="222"/>
      <c r="N37" s="197" t="s">
        <v>155</v>
      </c>
    </row>
    <row r="38" spans="1:17">
      <c r="A38" s="337" t="s">
        <v>44</v>
      </c>
      <c r="B38" s="337"/>
      <c r="C38" s="337"/>
      <c r="D38" s="337"/>
      <c r="E38" s="337"/>
      <c r="F38" s="337"/>
      <c r="G38" s="337"/>
      <c r="H38" s="162">
        <f>((H36^2)+(H37^2))^0.5</f>
        <v>2.2820554886622131</v>
      </c>
      <c r="I38" s="162">
        <f t="shared" ref="I38" si="5">((I36^2)+(I37^2))^0.5</f>
        <v>2.5352485584915208</v>
      </c>
      <c r="J38" s="13"/>
      <c r="K38" s="222"/>
      <c r="L38" s="222"/>
      <c r="N38" s="197"/>
    </row>
    <row r="39" spans="1:17">
      <c r="K39" s="206"/>
      <c r="L39" s="206"/>
      <c r="N39" s="197"/>
    </row>
    <row r="40" spans="1:17" s="108" customFormat="1">
      <c r="A40" s="328" t="s">
        <v>29</v>
      </c>
      <c r="B40" s="328"/>
      <c r="C40" s="328"/>
      <c r="D40" s="328"/>
      <c r="E40" s="328"/>
      <c r="F40" s="328"/>
      <c r="G40" s="328"/>
      <c r="H40" s="328"/>
      <c r="I40" s="328"/>
      <c r="J40" s="118"/>
      <c r="K40" s="314" t="s">
        <v>31</v>
      </c>
      <c r="L40" s="314"/>
      <c r="N40" s="218"/>
      <c r="Q40" s="118"/>
    </row>
    <row r="41" spans="1:17" s="108" customFormat="1">
      <c r="A41" s="318" t="s">
        <v>0</v>
      </c>
      <c r="B41" s="353" t="s">
        <v>1</v>
      </c>
      <c r="C41" s="315" t="s">
        <v>241</v>
      </c>
      <c r="D41" s="315"/>
      <c r="E41" s="318" t="s">
        <v>2</v>
      </c>
      <c r="F41" s="315" t="s">
        <v>3</v>
      </c>
      <c r="G41" s="323" t="s">
        <v>194</v>
      </c>
      <c r="H41" s="315" t="s">
        <v>184</v>
      </c>
      <c r="I41" s="315"/>
      <c r="J41" s="119"/>
      <c r="K41" s="314"/>
      <c r="L41" s="314"/>
      <c r="N41" s="218"/>
      <c r="Q41" s="118"/>
    </row>
    <row r="42" spans="1:17" s="108" customFormat="1" ht="22.5">
      <c r="A42" s="318"/>
      <c r="B42" s="353"/>
      <c r="C42" s="114" t="s">
        <v>163</v>
      </c>
      <c r="D42" s="114" t="s">
        <v>164</v>
      </c>
      <c r="E42" s="318"/>
      <c r="F42" s="315"/>
      <c r="G42" s="323"/>
      <c r="H42" s="114" t="s">
        <v>163</v>
      </c>
      <c r="I42" s="114" t="s">
        <v>164</v>
      </c>
      <c r="J42" s="121"/>
      <c r="K42" s="314"/>
      <c r="L42" s="314"/>
      <c r="N42" s="218"/>
      <c r="Q42" s="118"/>
    </row>
    <row r="43" spans="1:17" s="108" customFormat="1">
      <c r="A43" s="119"/>
      <c r="B43" s="119"/>
      <c r="C43" s="115"/>
      <c r="D43" s="115"/>
      <c r="E43" s="119"/>
      <c r="F43" s="124"/>
      <c r="G43" s="142"/>
      <c r="H43" s="115"/>
      <c r="I43" s="115"/>
      <c r="J43" s="121"/>
      <c r="K43" s="222"/>
      <c r="L43" s="222"/>
      <c r="N43" s="218"/>
      <c r="Q43" s="118"/>
    </row>
    <row r="44" spans="1:17" s="108" customFormat="1">
      <c r="A44" s="328" t="s">
        <v>39</v>
      </c>
      <c r="B44" s="328"/>
      <c r="C44" s="328"/>
      <c r="D44" s="328"/>
      <c r="E44" s="328"/>
      <c r="F44" s="328"/>
      <c r="G44" s="328"/>
      <c r="H44" s="328"/>
      <c r="I44" s="328"/>
      <c r="J44" s="118"/>
      <c r="K44" s="314" t="s">
        <v>31</v>
      </c>
      <c r="L44" s="314"/>
      <c r="N44" s="218"/>
      <c r="Q44" s="118"/>
    </row>
    <row r="45" spans="1:17" s="108" customFormat="1">
      <c r="A45" s="318" t="s">
        <v>0</v>
      </c>
      <c r="B45" s="353" t="s">
        <v>1</v>
      </c>
      <c r="C45" s="315" t="s">
        <v>241</v>
      </c>
      <c r="D45" s="315"/>
      <c r="E45" s="318" t="s">
        <v>2</v>
      </c>
      <c r="F45" s="315" t="s">
        <v>3</v>
      </c>
      <c r="G45" s="323" t="s">
        <v>194</v>
      </c>
      <c r="H45" s="315" t="s">
        <v>184</v>
      </c>
      <c r="I45" s="315"/>
      <c r="J45" s="118"/>
      <c r="K45" s="314"/>
      <c r="L45" s="314"/>
      <c r="N45" s="218"/>
      <c r="Q45" s="118"/>
    </row>
    <row r="46" spans="1:17" s="108" customFormat="1" ht="22.5">
      <c r="A46" s="318"/>
      <c r="B46" s="353"/>
      <c r="C46" s="114" t="s">
        <v>163</v>
      </c>
      <c r="D46" s="114" t="s">
        <v>164</v>
      </c>
      <c r="E46" s="318"/>
      <c r="F46" s="315"/>
      <c r="G46" s="323"/>
      <c r="H46" s="114" t="s">
        <v>163</v>
      </c>
      <c r="I46" s="114" t="s">
        <v>164</v>
      </c>
      <c r="J46" s="118"/>
      <c r="K46" s="314"/>
      <c r="L46" s="314"/>
      <c r="N46" s="218"/>
      <c r="Q46" s="118"/>
    </row>
    <row r="47" spans="1:17" s="108" customFormat="1">
      <c r="A47" s="327" t="s">
        <v>177</v>
      </c>
      <c r="B47" s="327"/>
      <c r="C47" s="327"/>
      <c r="D47" s="327"/>
      <c r="E47" s="327"/>
      <c r="F47" s="327"/>
      <c r="G47" s="327"/>
      <c r="H47" s="327"/>
      <c r="I47" s="327"/>
      <c r="J47" s="118"/>
      <c r="K47" s="211"/>
      <c r="L47" s="211"/>
      <c r="N47" s="218"/>
      <c r="Q47" s="118"/>
    </row>
    <row r="48" spans="1:17" s="108" customFormat="1">
      <c r="A48" s="327" t="s">
        <v>33</v>
      </c>
      <c r="B48" s="327"/>
      <c r="C48" s="327"/>
      <c r="D48" s="327"/>
      <c r="E48" s="327"/>
      <c r="F48" s="327"/>
      <c r="G48" s="327"/>
      <c r="H48" s="327"/>
      <c r="I48" s="327"/>
      <c r="J48" s="118"/>
      <c r="K48" s="208">
        <f>H48^2</f>
        <v>0</v>
      </c>
      <c r="L48" s="208">
        <f>I48^2</f>
        <v>0</v>
      </c>
      <c r="N48" s="218"/>
      <c r="Q48" s="118"/>
    </row>
    <row r="49" spans="1:14">
      <c r="N49" s="197"/>
    </row>
    <row r="50" spans="1:14">
      <c r="A50" s="283" t="s">
        <v>245</v>
      </c>
      <c r="B50" s="283"/>
      <c r="C50" s="283"/>
      <c r="D50" s="283"/>
      <c r="E50" s="283"/>
      <c r="F50" s="283"/>
      <c r="G50" s="283"/>
      <c r="H50" s="283"/>
      <c r="I50" s="283"/>
      <c r="K50" s="321" t="s">
        <v>31</v>
      </c>
      <c r="L50" s="321"/>
      <c r="N50" s="197"/>
    </row>
    <row r="51" spans="1:14">
      <c r="A51" s="284" t="s">
        <v>0</v>
      </c>
      <c r="B51" s="284" t="s">
        <v>1</v>
      </c>
      <c r="C51" s="294" t="s">
        <v>241</v>
      </c>
      <c r="D51" s="294"/>
      <c r="E51" s="284" t="s">
        <v>2</v>
      </c>
      <c r="F51" s="294" t="s">
        <v>3</v>
      </c>
      <c r="G51" s="325" t="s">
        <v>4</v>
      </c>
      <c r="H51" s="331" t="s">
        <v>184</v>
      </c>
      <c r="I51" s="331"/>
      <c r="J51" s="16"/>
      <c r="K51" s="321"/>
      <c r="L51" s="321"/>
      <c r="N51" s="197"/>
    </row>
    <row r="52" spans="1:14" ht="22.5">
      <c r="A52" s="284"/>
      <c r="B52" s="284"/>
      <c r="C52" s="187" t="s">
        <v>163</v>
      </c>
      <c r="D52" s="187" t="s">
        <v>164</v>
      </c>
      <c r="E52" s="284"/>
      <c r="F52" s="294"/>
      <c r="G52" s="325"/>
      <c r="H52" s="187" t="s">
        <v>163</v>
      </c>
      <c r="I52" s="187" t="s">
        <v>164</v>
      </c>
      <c r="J52" s="58"/>
      <c r="K52" s="321"/>
      <c r="L52" s="321"/>
      <c r="N52" s="197"/>
    </row>
    <row r="53" spans="1:14">
      <c r="A53" s="295" t="s">
        <v>177</v>
      </c>
      <c r="B53" s="295"/>
      <c r="C53" s="295"/>
      <c r="D53" s="295"/>
      <c r="E53" s="295"/>
      <c r="F53" s="295"/>
      <c r="G53" s="295"/>
      <c r="H53" s="295"/>
      <c r="I53" s="295"/>
      <c r="J53" s="11"/>
      <c r="K53" s="220"/>
      <c r="L53" s="220"/>
      <c r="N53" s="197"/>
    </row>
    <row r="54" spans="1:14" ht="22.5">
      <c r="A54" s="160" t="str">
        <f>TE!A8</f>
        <v>C1-8</v>
      </c>
      <c r="B54" s="64" t="str">
        <f>TE!B8</f>
        <v>RF power measurement equipment (e.g. spectrum analyzer, power meter) - relative (ACLR)</v>
      </c>
      <c r="C54" s="161">
        <f>TE!C8</f>
        <v>0.75</v>
      </c>
      <c r="D54" s="161">
        <f>TE!D8</f>
        <v>0.9</v>
      </c>
      <c r="E54" s="160" t="str">
        <f>TE!E8</f>
        <v xml:space="preserve"> Gaussian</v>
      </c>
      <c r="F54" s="161">
        <f>TE!F8</f>
        <v>1</v>
      </c>
      <c r="G54" s="31">
        <v>1</v>
      </c>
      <c r="H54" s="2">
        <f>C54/$F54</f>
        <v>0.75</v>
      </c>
      <c r="I54" s="2">
        <f t="shared" ref="I54:I56" si="6">D54/$F54</f>
        <v>0.9</v>
      </c>
      <c r="J54" s="12"/>
      <c r="K54" s="210">
        <f>H54^2</f>
        <v>0.5625</v>
      </c>
      <c r="L54" s="210">
        <f>I54^2</f>
        <v>0.81</v>
      </c>
      <c r="N54" s="197"/>
    </row>
    <row r="55" spans="1:14">
      <c r="A55" s="160" t="str">
        <f>'Reverb-Er'!A7</f>
        <v>A6-1</v>
      </c>
      <c r="B55" s="64" t="str">
        <f>'Reverb-Er'!B7</f>
        <v>Impedance mismatch in the receiving chain</v>
      </c>
      <c r="C55" s="161">
        <f>'Reverb-Er'!C7</f>
        <v>0.2</v>
      </c>
      <c r="D55" s="161">
        <f>'Reverb-Er'!D7</f>
        <v>0.2</v>
      </c>
      <c r="E55" s="160" t="str">
        <f>'Reverb-Er'!E7</f>
        <v>U-shaped</v>
      </c>
      <c r="F55" s="161">
        <f>'Reverb-Er'!F7</f>
        <v>1.4142135623730951</v>
      </c>
      <c r="G55" s="160">
        <f>'Reverb-Er'!G7</f>
        <v>1</v>
      </c>
      <c r="H55" s="2">
        <f t="shared" ref="H55:H56" si="7">C55/$F55</f>
        <v>0.1414213562373095</v>
      </c>
      <c r="I55" s="2">
        <f t="shared" si="6"/>
        <v>0.1414213562373095</v>
      </c>
      <c r="J55" s="12"/>
      <c r="K55" s="210">
        <f t="shared" ref="K55:L63" si="8">H55^2</f>
        <v>0.02</v>
      </c>
      <c r="L55" s="210">
        <f t="shared" si="8"/>
        <v>0.02</v>
      </c>
      <c r="N55" s="197"/>
    </row>
    <row r="56" spans="1:14">
      <c r="A56" s="160" t="str">
        <f>'Reverb-Er'!A8</f>
        <v>A6-2</v>
      </c>
      <c r="B56" s="64" t="str">
        <f>'Reverb-Er'!B8</f>
        <v>Random uncertainty</v>
      </c>
      <c r="C56" s="161">
        <f>'Reverb-Er'!C8</f>
        <v>0.1</v>
      </c>
      <c r="D56" s="161">
        <f>'Reverb-Er'!D8</f>
        <v>0.1</v>
      </c>
      <c r="E56" s="160" t="str">
        <f>'Reverb-Er'!E8</f>
        <v>Rectangular</v>
      </c>
      <c r="F56" s="161">
        <f>'Reverb-Er'!F8</f>
        <v>1.7320508075688772</v>
      </c>
      <c r="G56" s="160">
        <f>'Reverb-Er'!G8</f>
        <v>1</v>
      </c>
      <c r="H56" s="2">
        <f t="shared" si="7"/>
        <v>5.7735026918962581E-2</v>
      </c>
      <c r="I56" s="2">
        <f t="shared" si="6"/>
        <v>5.7735026918962581E-2</v>
      </c>
      <c r="J56" s="12"/>
      <c r="K56" s="210">
        <f t="shared" si="8"/>
        <v>3.333333333333334E-3</v>
      </c>
      <c r="L56" s="210">
        <f t="shared" si="8"/>
        <v>3.333333333333334E-3</v>
      </c>
      <c r="N56" s="197"/>
    </row>
    <row r="57" spans="1:14">
      <c r="A57" s="284" t="s">
        <v>11</v>
      </c>
      <c r="B57" s="284"/>
      <c r="C57" s="284"/>
      <c r="D57" s="284"/>
      <c r="E57" s="284"/>
      <c r="F57" s="284"/>
      <c r="G57" s="284"/>
      <c r="H57" s="284"/>
      <c r="I57" s="284"/>
      <c r="J57" s="12"/>
      <c r="K57" s="210">
        <f t="shared" si="8"/>
        <v>0</v>
      </c>
      <c r="L57" s="210">
        <f t="shared" si="8"/>
        <v>0</v>
      </c>
      <c r="N57" s="197"/>
    </row>
    <row r="58" spans="1:14">
      <c r="A58" s="160" t="str">
        <f>'Reverb-Er'!A10</f>
        <v>A6-3</v>
      </c>
      <c r="B58" s="64" t="str">
        <f>'Reverb-Er'!B10</f>
        <v>Reference antenna radiation efficiency</v>
      </c>
      <c r="C58" s="161">
        <f>'Reverb-Er'!C10</f>
        <v>0.3</v>
      </c>
      <c r="D58" s="161">
        <f>'Reverb-Er'!D10</f>
        <v>0.3</v>
      </c>
      <c r="E58" s="160" t="str">
        <f>'Reverb-Er'!E10</f>
        <v>Gaussian</v>
      </c>
      <c r="F58" s="161">
        <f>'Reverb-Er'!F10</f>
        <v>1</v>
      </c>
      <c r="G58" s="31">
        <v>1</v>
      </c>
      <c r="H58" s="2">
        <f t="shared" ref="H58:H63" si="9">C58/$F58</f>
        <v>0.3</v>
      </c>
      <c r="I58" s="2">
        <f t="shared" ref="I58:I63" si="10">D58/$F58</f>
        <v>0.3</v>
      </c>
      <c r="J58" s="12"/>
      <c r="K58" s="210">
        <f t="shared" si="8"/>
        <v>0.09</v>
      </c>
      <c r="L58" s="210">
        <f t="shared" si="8"/>
        <v>0.09</v>
      </c>
      <c r="N58" s="197"/>
    </row>
    <row r="59" spans="1:14" ht="22.5">
      <c r="A59" s="160" t="str">
        <f>'Reverb-Er'!A11</f>
        <v>A6-4</v>
      </c>
      <c r="B59" s="64" t="str">
        <f>'Reverb-Er'!B11</f>
        <v>Mean value estimation of reference antenna mismatch efficiency</v>
      </c>
      <c r="C59" s="161">
        <f>'Reverb-Er'!C11</f>
        <v>0.27</v>
      </c>
      <c r="D59" s="161">
        <f>'Reverb-Er'!D11</f>
        <v>0.27</v>
      </c>
      <c r="E59" s="160" t="str">
        <f>'Reverb-Er'!E11</f>
        <v>Gaussian</v>
      </c>
      <c r="F59" s="161">
        <f>'Reverb-Er'!F11</f>
        <v>1</v>
      </c>
      <c r="G59" s="31">
        <v>1</v>
      </c>
      <c r="H59" s="2">
        <f t="shared" si="9"/>
        <v>0.27</v>
      </c>
      <c r="I59" s="2">
        <f t="shared" si="10"/>
        <v>0.27</v>
      </c>
      <c r="J59" s="12"/>
      <c r="K59" s="210">
        <f t="shared" si="8"/>
        <v>7.2900000000000006E-2</v>
      </c>
      <c r="L59" s="210">
        <f t="shared" si="8"/>
        <v>7.2900000000000006E-2</v>
      </c>
      <c r="N59" s="197"/>
    </row>
    <row r="60" spans="1:14">
      <c r="A60" s="160" t="str">
        <f>TE!A11</f>
        <v>C1-3</v>
      </c>
      <c r="B60" s="64" t="str">
        <f>TE!B11</f>
        <v>Uncertainty of the network analyzer</v>
      </c>
      <c r="C60" s="161">
        <f>TE!C11</f>
        <v>0.3</v>
      </c>
      <c r="D60" s="161">
        <f>TE!D11</f>
        <v>0.3</v>
      </c>
      <c r="E60" s="160" t="str">
        <f>TE!E11</f>
        <v>Gaussian</v>
      </c>
      <c r="F60" s="161">
        <f>TE!F11</f>
        <v>1</v>
      </c>
      <c r="G60" s="31">
        <v>1</v>
      </c>
      <c r="H60" s="2">
        <f t="shared" si="9"/>
        <v>0.3</v>
      </c>
      <c r="I60" s="2">
        <f t="shared" si="10"/>
        <v>0.3</v>
      </c>
      <c r="J60" s="12"/>
      <c r="K60" s="210">
        <f t="shared" si="8"/>
        <v>0.09</v>
      </c>
      <c r="L60" s="210">
        <f t="shared" si="8"/>
        <v>0.09</v>
      </c>
      <c r="N60" s="197"/>
    </row>
    <row r="61" spans="1:14">
      <c r="A61" s="160" t="str">
        <f>'Reverb-Er'!A13</f>
        <v>A6-5</v>
      </c>
      <c r="B61" s="64" t="str">
        <f>'Reverb-Er'!B13</f>
        <v>Influence of the reference antenna feed cable</v>
      </c>
      <c r="C61" s="161">
        <f>'Reverb-Er'!C13</f>
        <v>0.2</v>
      </c>
      <c r="D61" s="161">
        <f>'Reverb-Er'!D13</f>
        <v>0.2</v>
      </c>
      <c r="E61" s="160" t="str">
        <f>'Reverb-Er'!E13</f>
        <v>Gaussian</v>
      </c>
      <c r="F61" s="161">
        <f>'Reverb-Er'!F13</f>
        <v>1</v>
      </c>
      <c r="G61" s="31">
        <v>1</v>
      </c>
      <c r="H61" s="2">
        <f t="shared" si="9"/>
        <v>0.2</v>
      </c>
      <c r="I61" s="2">
        <f t="shared" si="10"/>
        <v>0.2</v>
      </c>
      <c r="J61" s="12"/>
      <c r="K61" s="210">
        <f t="shared" si="8"/>
        <v>4.0000000000000008E-2</v>
      </c>
      <c r="L61" s="210">
        <f t="shared" si="8"/>
        <v>4.0000000000000008E-2</v>
      </c>
      <c r="N61" s="197"/>
    </row>
    <row r="62" spans="1:14">
      <c r="A62" s="160" t="str">
        <f>'Reverb-Er'!A14</f>
        <v>A6-6</v>
      </c>
      <c r="B62" s="64" t="str">
        <f>'Reverb-Er'!B14</f>
        <v>Mean value estimation of transfer function</v>
      </c>
      <c r="C62" s="161">
        <f>'Reverb-Er'!C14</f>
        <v>0.27</v>
      </c>
      <c r="D62" s="161">
        <f>'Reverb-Er'!D14</f>
        <v>0.27</v>
      </c>
      <c r="E62" s="160" t="str">
        <f>'Reverb-Er'!E14</f>
        <v>Gaussian</v>
      </c>
      <c r="F62" s="161">
        <f>'Reverb-Er'!F14</f>
        <v>1</v>
      </c>
      <c r="G62" s="31">
        <v>1</v>
      </c>
      <c r="H62" s="2">
        <f t="shared" si="9"/>
        <v>0.27</v>
      </c>
      <c r="I62" s="2">
        <f t="shared" si="10"/>
        <v>0.27</v>
      </c>
      <c r="J62" s="12"/>
      <c r="K62" s="210">
        <f t="shared" si="8"/>
        <v>7.2900000000000006E-2</v>
      </c>
      <c r="L62" s="210">
        <f t="shared" si="8"/>
        <v>7.2900000000000006E-2</v>
      </c>
      <c r="N62" s="197"/>
    </row>
    <row r="63" spans="1:14">
      <c r="A63" s="10" t="str">
        <f>'Reverb-Er'!A15</f>
        <v>A6-7</v>
      </c>
      <c r="B63" s="29" t="str">
        <f>'Reverb-Er'!B15</f>
        <v>Uniformity of transfer function</v>
      </c>
      <c r="C63" s="37">
        <f>'Reverb-Er'!C15</f>
        <v>0.5</v>
      </c>
      <c r="D63" s="37">
        <f>'Reverb-Er'!D15</f>
        <v>0.5</v>
      </c>
      <c r="E63" s="10" t="str">
        <f>'Reverb-Er'!E15</f>
        <v>Gaussian</v>
      </c>
      <c r="F63" s="37">
        <f>'Reverb-Er'!F15</f>
        <v>1</v>
      </c>
      <c r="G63" s="1">
        <v>1</v>
      </c>
      <c r="H63" s="36">
        <f t="shared" si="9"/>
        <v>0.5</v>
      </c>
      <c r="I63" s="36">
        <f t="shared" si="10"/>
        <v>0.5</v>
      </c>
      <c r="J63" s="12"/>
      <c r="K63" s="210">
        <f t="shared" si="8"/>
        <v>0.25</v>
      </c>
      <c r="L63" s="210">
        <f t="shared" si="8"/>
        <v>0.25</v>
      </c>
      <c r="N63" s="197"/>
    </row>
    <row r="64" spans="1:14">
      <c r="A64" s="333" t="s">
        <v>185</v>
      </c>
      <c r="B64" s="333"/>
      <c r="C64" s="333"/>
      <c r="D64" s="333"/>
      <c r="E64" s="333"/>
      <c r="F64" s="333"/>
      <c r="G64" s="333"/>
      <c r="H64" s="46">
        <f>K64</f>
        <v>1.0961903727607414</v>
      </c>
      <c r="I64" s="46">
        <f t="shared" ref="I64:I65" si="11">L64</f>
        <v>1.2037995403443771</v>
      </c>
      <c r="J64" s="18"/>
      <c r="K64" s="210">
        <f>(SUM(K54:K63))^0.5</f>
        <v>1.0961903727607414</v>
      </c>
      <c r="L64" s="210">
        <f>(SUM(L54:L63))^0.5</f>
        <v>1.2037995403443771</v>
      </c>
      <c r="N64" s="197"/>
    </row>
    <row r="65" spans="1:14">
      <c r="A65" s="333" t="s">
        <v>186</v>
      </c>
      <c r="B65" s="333"/>
      <c r="C65" s="333"/>
      <c r="D65" s="333"/>
      <c r="E65" s="333"/>
      <c r="F65" s="333"/>
      <c r="G65" s="333"/>
      <c r="H65" s="46">
        <f t="shared" ref="H65" si="12">K65</f>
        <v>2.1485331306110531</v>
      </c>
      <c r="I65" s="46">
        <f t="shared" si="11"/>
        <v>2.3594470990749792</v>
      </c>
      <c r="J65" s="18"/>
      <c r="K65" s="210">
        <f>K64*1.96</f>
        <v>2.1485331306110531</v>
      </c>
      <c r="L65" s="210">
        <f>L64*1.96</f>
        <v>2.3594470990749792</v>
      </c>
      <c r="N65" s="197"/>
    </row>
    <row r="66" spans="1:14">
      <c r="N66" s="82"/>
    </row>
    <row r="67" spans="1:14">
      <c r="N67" s="82"/>
    </row>
    <row r="68" spans="1:14">
      <c r="N68" s="82"/>
    </row>
    <row r="69" spans="1:14">
      <c r="N69" s="82"/>
    </row>
    <row r="70" spans="1:14">
      <c r="N70" s="82"/>
    </row>
    <row r="71" spans="1:14">
      <c r="N71" s="82"/>
    </row>
    <row r="72" spans="1:14">
      <c r="N72" s="82"/>
    </row>
    <row r="73" spans="1:14">
      <c r="N73" s="82"/>
    </row>
    <row r="74" spans="1:14">
      <c r="N74" s="82"/>
    </row>
    <row r="75" spans="1:14">
      <c r="N75" s="82"/>
    </row>
    <row r="76" spans="1:14">
      <c r="N76" s="82"/>
    </row>
    <row r="77" spans="1:14">
      <c r="N77" s="82"/>
    </row>
    <row r="78" spans="1:14">
      <c r="N78" s="82"/>
    </row>
    <row r="79" spans="1:14">
      <c r="N79" s="82"/>
    </row>
    <row r="80" spans="1:14">
      <c r="N80" s="82"/>
    </row>
    <row r="81" spans="14:14">
      <c r="N81" s="82"/>
    </row>
    <row r="82" spans="14:14">
      <c r="N82" s="82"/>
    </row>
    <row r="83" spans="14:14">
      <c r="N83" s="82"/>
    </row>
    <row r="84" spans="14:14">
      <c r="N84" s="82"/>
    </row>
    <row r="85" spans="14:14">
      <c r="N85" s="82"/>
    </row>
    <row r="86" spans="14:14">
      <c r="N86" s="82"/>
    </row>
    <row r="87" spans="14:14">
      <c r="N87" s="82"/>
    </row>
    <row r="88" spans="14:14">
      <c r="N88" s="82"/>
    </row>
    <row r="89" spans="14:14">
      <c r="N89" s="82"/>
    </row>
  </sheetData>
  <mergeCells count="67">
    <mergeCell ref="K50:L52"/>
    <mergeCell ref="A51:A52"/>
    <mergeCell ref="B51:B52"/>
    <mergeCell ref="C51:D51"/>
    <mergeCell ref="E51:E52"/>
    <mergeCell ref="F51:F52"/>
    <mergeCell ref="A65:G65"/>
    <mergeCell ref="H45:I45"/>
    <mergeCell ref="A47:I47"/>
    <mergeCell ref="A48:I48"/>
    <mergeCell ref="G51:G52"/>
    <mergeCell ref="H51:I51"/>
    <mergeCell ref="A53:I53"/>
    <mergeCell ref="A57:I57"/>
    <mergeCell ref="A64:G64"/>
    <mergeCell ref="A50:I50"/>
    <mergeCell ref="B41:B42"/>
    <mergeCell ref="C41:D41"/>
    <mergeCell ref="E41:E42"/>
    <mergeCell ref="F41:F42"/>
    <mergeCell ref="G41:G42"/>
    <mergeCell ref="A44:I44"/>
    <mergeCell ref="K44:L46"/>
    <mergeCell ref="A45:A46"/>
    <mergeCell ref="B45:B46"/>
    <mergeCell ref="C45:D45"/>
    <mergeCell ref="E45:E46"/>
    <mergeCell ref="F45:F46"/>
    <mergeCell ref="G45:G46"/>
    <mergeCell ref="A40:I40"/>
    <mergeCell ref="N1:N3"/>
    <mergeCell ref="K12:L14"/>
    <mergeCell ref="G13:G14"/>
    <mergeCell ref="H13:I13"/>
    <mergeCell ref="H23:I23"/>
    <mergeCell ref="A22:I22"/>
    <mergeCell ref="K22:L24"/>
    <mergeCell ref="B23:B24"/>
    <mergeCell ref="B1:D1"/>
    <mergeCell ref="A19:G19"/>
    <mergeCell ref="B2:B3"/>
    <mergeCell ref="C2:D2"/>
    <mergeCell ref="K40:L42"/>
    <mergeCell ref="A41:A42"/>
    <mergeCell ref="H41:I41"/>
    <mergeCell ref="A12:I12"/>
    <mergeCell ref="A15:I15"/>
    <mergeCell ref="A16:I16"/>
    <mergeCell ref="A17:G17"/>
    <mergeCell ref="A18:G18"/>
    <mergeCell ref="A13:A14"/>
    <mergeCell ref="B13:B14"/>
    <mergeCell ref="C13:D13"/>
    <mergeCell ref="E13:E14"/>
    <mergeCell ref="F13:F14"/>
    <mergeCell ref="A38:G38"/>
    <mergeCell ref="A20:G20"/>
    <mergeCell ref="A25:I25"/>
    <mergeCell ref="A30:I30"/>
    <mergeCell ref="A35:G35"/>
    <mergeCell ref="C23:D23"/>
    <mergeCell ref="A36:G36"/>
    <mergeCell ref="A23:A24"/>
    <mergeCell ref="A37:G37"/>
    <mergeCell ref="E23:E24"/>
    <mergeCell ref="F23:F24"/>
    <mergeCell ref="G23:G24"/>
  </mergeCells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topLeftCell="A10" zoomScaleNormal="100" workbookViewId="0">
      <selection activeCell="A35" sqref="A35"/>
    </sheetView>
  </sheetViews>
  <sheetFormatPr defaultColWidth="9.140625" defaultRowHeight="11.25"/>
  <cols>
    <col min="1" max="1" width="6.140625" style="49" bestFit="1" customWidth="1"/>
    <col min="2" max="2" width="42.28515625" style="49" customWidth="1"/>
    <col min="3" max="4" width="14.28515625" style="53" customWidth="1"/>
    <col min="5" max="5" width="15.28515625" style="49" customWidth="1"/>
    <col min="6" max="6" width="15.28515625" style="53" customWidth="1"/>
    <col min="7" max="7" width="3.140625" style="49" customWidth="1"/>
    <col min="8" max="9" width="12" style="53" customWidth="1"/>
    <col min="10" max="10" width="3.42578125" style="51" customWidth="1"/>
    <col min="11" max="12" width="10" style="212" bestFit="1" customWidth="1"/>
    <col min="13" max="13" width="3" style="49" customWidth="1"/>
    <col min="14" max="14" width="52" style="51" customWidth="1"/>
    <col min="15" max="16" width="9.140625" style="49"/>
    <col min="17" max="17" width="9.140625" style="51"/>
    <col min="18" max="16384" width="9.140625" style="49"/>
  </cols>
  <sheetData>
    <row r="1" spans="1:17">
      <c r="B1" s="284" t="s">
        <v>162</v>
      </c>
      <c r="C1" s="284"/>
      <c r="D1" s="284"/>
      <c r="N1" s="283" t="s">
        <v>172</v>
      </c>
      <c r="Q1" s="49"/>
    </row>
    <row r="2" spans="1:17">
      <c r="B2" s="283"/>
      <c r="C2" s="294" t="s">
        <v>183</v>
      </c>
      <c r="D2" s="294"/>
      <c r="N2" s="283"/>
      <c r="Q2" s="49"/>
    </row>
    <row r="3" spans="1:17" ht="22.5">
      <c r="B3" s="283"/>
      <c r="C3" s="187" t="s">
        <v>163</v>
      </c>
      <c r="D3" s="187" t="s">
        <v>164</v>
      </c>
      <c r="N3" s="283"/>
    </row>
    <row r="4" spans="1:17">
      <c r="B4" s="217" t="s">
        <v>65</v>
      </c>
      <c r="C4" s="32"/>
      <c r="D4" s="32"/>
      <c r="E4" s="70"/>
      <c r="F4" s="69"/>
      <c r="G4" s="70"/>
      <c r="H4" s="69"/>
      <c r="I4" s="69"/>
      <c r="J4" s="61"/>
      <c r="K4" s="213"/>
      <c r="L4" s="213"/>
      <c r="M4" s="70"/>
      <c r="N4" s="197" t="s">
        <v>275</v>
      </c>
    </row>
    <row r="5" spans="1:17">
      <c r="B5" s="217" t="s">
        <v>22</v>
      </c>
      <c r="C5" s="32">
        <f>H46</f>
        <v>2.7011105166085545</v>
      </c>
      <c r="D5" s="32">
        <f>I46</f>
        <v>2.7152955682454412</v>
      </c>
      <c r="E5" s="70"/>
      <c r="F5" s="69"/>
      <c r="G5" s="70"/>
      <c r="H5" s="69"/>
      <c r="I5" s="69"/>
      <c r="J5" s="61"/>
      <c r="K5" s="213"/>
      <c r="L5" s="213"/>
      <c r="M5" s="70"/>
      <c r="N5" s="197"/>
    </row>
    <row r="6" spans="1:17">
      <c r="B6" s="217" t="s">
        <v>29</v>
      </c>
      <c r="C6" s="32"/>
      <c r="D6" s="32"/>
      <c r="E6" s="70"/>
      <c r="F6" s="69"/>
      <c r="G6" s="70"/>
      <c r="H6" s="69"/>
      <c r="I6" s="69"/>
      <c r="J6" s="61"/>
      <c r="K6" s="213"/>
      <c r="L6" s="213"/>
      <c r="M6" s="70"/>
      <c r="N6" s="197"/>
    </row>
    <row r="7" spans="1:17">
      <c r="B7" s="217" t="s">
        <v>38</v>
      </c>
      <c r="C7" s="32"/>
      <c r="D7" s="32"/>
      <c r="E7" s="70"/>
      <c r="F7" s="69"/>
      <c r="G7" s="70"/>
      <c r="H7" s="69"/>
      <c r="I7" s="69"/>
      <c r="J7" s="61"/>
      <c r="K7" s="213"/>
      <c r="L7" s="213"/>
      <c r="M7" s="70"/>
      <c r="N7" s="197"/>
    </row>
    <row r="8" spans="1:17">
      <c r="B8" s="217" t="s">
        <v>40</v>
      </c>
      <c r="C8" s="32"/>
      <c r="D8" s="32"/>
      <c r="E8" s="70"/>
      <c r="F8" s="69"/>
      <c r="G8" s="70"/>
      <c r="H8" s="69"/>
      <c r="I8" s="69"/>
      <c r="J8" s="61"/>
      <c r="K8" s="213"/>
      <c r="L8" s="213"/>
      <c r="M8" s="70"/>
      <c r="N8" s="197"/>
    </row>
    <row r="9" spans="1:17">
      <c r="B9" s="217" t="s">
        <v>49</v>
      </c>
      <c r="C9" s="32">
        <f>H81</f>
        <v>2.3594470990749792</v>
      </c>
      <c r="D9" s="32">
        <f>I81</f>
        <v>2.3594470990749792</v>
      </c>
      <c r="E9" s="70"/>
      <c r="F9" s="69"/>
      <c r="G9" s="70"/>
      <c r="H9" s="69"/>
      <c r="I9" s="69"/>
      <c r="J9" s="61"/>
      <c r="K9" s="213"/>
      <c r="L9" s="213"/>
      <c r="M9" s="70"/>
      <c r="N9" s="197"/>
    </row>
    <row r="10" spans="1:17">
      <c r="B10" s="174" t="s">
        <v>238</v>
      </c>
      <c r="C10" s="33">
        <v>2.7</v>
      </c>
      <c r="D10" s="33">
        <v>2.7</v>
      </c>
      <c r="E10" s="70"/>
      <c r="F10" s="69"/>
      <c r="G10" s="70"/>
      <c r="H10" s="69"/>
      <c r="I10" s="69"/>
      <c r="J10" s="61"/>
      <c r="K10" s="213"/>
      <c r="L10" s="213"/>
      <c r="M10" s="70"/>
      <c r="N10" s="197"/>
    </row>
    <row r="11" spans="1:17">
      <c r="B11" s="87"/>
      <c r="C11" s="88"/>
      <c r="D11" s="88"/>
      <c r="E11" s="70"/>
      <c r="F11" s="69"/>
      <c r="G11" s="70"/>
      <c r="H11" s="69"/>
      <c r="I11" s="69"/>
      <c r="J11" s="61"/>
      <c r="K11" s="213"/>
      <c r="L11" s="213"/>
      <c r="M11" s="70"/>
      <c r="N11" s="197"/>
    </row>
    <row r="12" spans="1:17">
      <c r="B12" s="70"/>
      <c r="C12" s="69"/>
      <c r="D12" s="69"/>
      <c r="E12" s="70"/>
      <c r="F12" s="69"/>
      <c r="G12" s="70"/>
      <c r="H12" s="69"/>
      <c r="I12" s="69"/>
      <c r="J12" s="61"/>
      <c r="K12" s="213"/>
      <c r="L12" s="213"/>
      <c r="M12" s="70"/>
      <c r="N12" s="197"/>
    </row>
    <row r="13" spans="1:17" s="108" customFormat="1">
      <c r="A13" s="328" t="s">
        <v>65</v>
      </c>
      <c r="B13" s="327"/>
      <c r="C13" s="327"/>
      <c r="D13" s="327"/>
      <c r="E13" s="327"/>
      <c r="F13" s="327"/>
      <c r="G13" s="327"/>
      <c r="H13" s="327"/>
      <c r="I13" s="327"/>
      <c r="J13" s="106"/>
      <c r="K13" s="330" t="s">
        <v>31</v>
      </c>
      <c r="L13" s="330"/>
      <c r="M13" s="135"/>
      <c r="N13" s="218"/>
      <c r="Q13" s="118"/>
    </row>
    <row r="14" spans="1:17" s="108" customFormat="1">
      <c r="A14" s="318" t="s">
        <v>0</v>
      </c>
      <c r="B14" s="317" t="s">
        <v>1</v>
      </c>
      <c r="C14" s="316" t="s">
        <v>241</v>
      </c>
      <c r="D14" s="316"/>
      <c r="E14" s="317" t="s">
        <v>2</v>
      </c>
      <c r="F14" s="316" t="s">
        <v>3</v>
      </c>
      <c r="G14" s="326" t="s">
        <v>194</v>
      </c>
      <c r="H14" s="316" t="s">
        <v>184</v>
      </c>
      <c r="I14" s="316"/>
      <c r="J14" s="109"/>
      <c r="K14" s="330"/>
      <c r="L14" s="330"/>
      <c r="M14" s="135"/>
      <c r="N14" s="218"/>
      <c r="Q14" s="118"/>
    </row>
    <row r="15" spans="1:17" s="111" customFormat="1" ht="22.5">
      <c r="A15" s="318"/>
      <c r="B15" s="353"/>
      <c r="C15" s="114" t="s">
        <v>163</v>
      </c>
      <c r="D15" s="114" t="s">
        <v>164</v>
      </c>
      <c r="E15" s="318"/>
      <c r="F15" s="315"/>
      <c r="G15" s="323"/>
      <c r="H15" s="114" t="s">
        <v>163</v>
      </c>
      <c r="I15" s="114" t="s">
        <v>164</v>
      </c>
      <c r="J15" s="121"/>
      <c r="K15" s="314"/>
      <c r="L15" s="314"/>
      <c r="N15" s="218"/>
      <c r="Q15" s="121"/>
    </row>
    <row r="16" spans="1:17" s="108" customFormat="1">
      <c r="A16" s="317" t="s">
        <v>177</v>
      </c>
      <c r="B16" s="317"/>
      <c r="C16" s="317"/>
      <c r="D16" s="317"/>
      <c r="E16" s="317"/>
      <c r="F16" s="317"/>
      <c r="G16" s="317"/>
      <c r="H16" s="317"/>
      <c r="I16" s="317"/>
      <c r="J16" s="109"/>
      <c r="K16" s="207"/>
      <c r="L16" s="207"/>
      <c r="N16" s="218"/>
      <c r="Q16" s="118"/>
    </row>
    <row r="17" spans="1:17" s="108" customFormat="1">
      <c r="A17" s="317" t="s">
        <v>11</v>
      </c>
      <c r="B17" s="317"/>
      <c r="C17" s="317"/>
      <c r="D17" s="317"/>
      <c r="E17" s="317"/>
      <c r="F17" s="317"/>
      <c r="G17" s="317"/>
      <c r="H17" s="317"/>
      <c r="I17" s="317"/>
      <c r="J17" s="109"/>
      <c r="K17" s="208">
        <f>H17^2</f>
        <v>0</v>
      </c>
      <c r="L17" s="208">
        <f>I17^2</f>
        <v>0</v>
      </c>
      <c r="N17" s="218"/>
      <c r="Q17" s="118"/>
    </row>
    <row r="18" spans="1:17">
      <c r="A18" s="56"/>
      <c r="B18" s="56"/>
      <c r="C18" s="25"/>
      <c r="D18" s="25"/>
      <c r="E18" s="56"/>
      <c r="F18" s="25"/>
      <c r="G18" s="56"/>
      <c r="N18" s="197"/>
    </row>
    <row r="19" spans="1:17">
      <c r="N19" s="197"/>
    </row>
    <row r="20" spans="1:17">
      <c r="A20" s="283" t="s">
        <v>160</v>
      </c>
      <c r="B20" s="283"/>
      <c r="C20" s="283"/>
      <c r="D20" s="283"/>
      <c r="E20" s="283"/>
      <c r="F20" s="283"/>
      <c r="G20" s="283"/>
      <c r="H20" s="283"/>
      <c r="I20" s="283"/>
      <c r="K20" s="321" t="s">
        <v>31</v>
      </c>
      <c r="L20" s="321"/>
      <c r="N20" s="197"/>
    </row>
    <row r="21" spans="1:17">
      <c r="A21" s="284" t="s">
        <v>0</v>
      </c>
      <c r="B21" s="284" t="s">
        <v>1</v>
      </c>
      <c r="C21" s="294" t="s">
        <v>241</v>
      </c>
      <c r="D21" s="294"/>
      <c r="E21" s="284" t="s">
        <v>2</v>
      </c>
      <c r="F21" s="294" t="s">
        <v>3</v>
      </c>
      <c r="G21" s="325" t="s">
        <v>4</v>
      </c>
      <c r="H21" s="331" t="s">
        <v>184</v>
      </c>
      <c r="I21" s="331"/>
      <c r="J21" s="16"/>
      <c r="K21" s="321"/>
      <c r="L21" s="321"/>
      <c r="N21" s="197"/>
    </row>
    <row r="22" spans="1:17" ht="22.5">
      <c r="A22" s="284"/>
      <c r="B22" s="284"/>
      <c r="C22" s="187" t="s">
        <v>163</v>
      </c>
      <c r="D22" s="187" t="s">
        <v>164</v>
      </c>
      <c r="E22" s="284"/>
      <c r="F22" s="294"/>
      <c r="G22" s="325"/>
      <c r="H22" s="187" t="s">
        <v>163</v>
      </c>
      <c r="I22" s="187" t="s">
        <v>164</v>
      </c>
      <c r="J22" s="58"/>
      <c r="K22" s="321"/>
      <c r="L22" s="321"/>
      <c r="N22" s="197"/>
    </row>
    <row r="23" spans="1:17">
      <c r="A23" s="295" t="s">
        <v>177</v>
      </c>
      <c r="B23" s="295"/>
      <c r="C23" s="295"/>
      <c r="D23" s="295"/>
      <c r="E23" s="295"/>
      <c r="F23" s="295"/>
      <c r="G23" s="295"/>
      <c r="H23" s="295"/>
      <c r="I23" s="295"/>
      <c r="J23" s="11"/>
      <c r="K23" s="209"/>
      <c r="L23" s="209"/>
      <c r="N23" s="197"/>
    </row>
    <row r="24" spans="1:17">
      <c r="A24" s="163" t="str">
        <f>'CATR-Er'!A6</f>
        <v>A2-18a</v>
      </c>
      <c r="B24" s="64" t="str">
        <f>'CATR-Er'!B6</f>
        <v>Misalignment and pointing error of BS (for TRP)</v>
      </c>
      <c r="C24" s="164">
        <f>'CATR-Er'!C6</f>
        <v>0.3</v>
      </c>
      <c r="D24" s="164">
        <f>'CATR-Er'!D6</f>
        <v>0.3</v>
      </c>
      <c r="E24" s="163" t="str">
        <f>'CATR-Er'!F6</f>
        <v>Exp. normal</v>
      </c>
      <c r="F24" s="164">
        <f>'CATR-Er'!G6</f>
        <v>2</v>
      </c>
      <c r="G24" s="163">
        <v>1</v>
      </c>
      <c r="H24" s="2">
        <f t="shared" ref="H24:I29" si="0">C24/$F24</f>
        <v>0.15</v>
      </c>
      <c r="I24" s="2">
        <f t="shared" si="0"/>
        <v>0.15</v>
      </c>
      <c r="J24" s="17"/>
      <c r="K24" s="210">
        <f t="shared" ref="K24:K42" si="1">H24^2</f>
        <v>2.2499999999999999E-2</v>
      </c>
      <c r="L24" s="210">
        <f t="shared" ref="L24:L42" si="2">I24^2</f>
        <v>2.2499999999999999E-2</v>
      </c>
      <c r="N24" s="197"/>
    </row>
    <row r="25" spans="1:17" ht="33.75">
      <c r="A25" s="163" t="str">
        <f>TE!A6</f>
        <v>C1-7</v>
      </c>
      <c r="B25" s="64" t="str">
        <f>TE!B6</f>
        <v>RF power measurement equipment (e.g. spectrum analyzer, power meter) - low power (UEM, absolute ACLR)</v>
      </c>
      <c r="C25" s="164">
        <f>TE!C6</f>
        <v>0.9</v>
      </c>
      <c r="D25" s="164">
        <f>TE!D6</f>
        <v>0.9</v>
      </c>
      <c r="E25" s="163" t="str">
        <f>TE!E6</f>
        <v xml:space="preserve"> Gaussian</v>
      </c>
      <c r="F25" s="164">
        <f>TE!F6</f>
        <v>1</v>
      </c>
      <c r="G25" s="163">
        <v>1</v>
      </c>
      <c r="H25" s="2">
        <f t="shared" si="0"/>
        <v>0.9</v>
      </c>
      <c r="I25" s="2">
        <f t="shared" si="0"/>
        <v>0.9</v>
      </c>
      <c r="J25" s="17"/>
      <c r="K25" s="210">
        <f t="shared" si="1"/>
        <v>0.81</v>
      </c>
      <c r="L25" s="210">
        <f t="shared" si="2"/>
        <v>0.81</v>
      </c>
      <c r="N25" s="197"/>
    </row>
    <row r="26" spans="1:17">
      <c r="A26" s="163" t="str">
        <f>'CATR-Er'!A8</f>
        <v>A2-2a</v>
      </c>
      <c r="B26" s="64" t="str">
        <f>'CATR-Er'!B8</f>
        <v>Standing wave between BS and test range antenna</v>
      </c>
      <c r="C26" s="164">
        <f>'CATR-Er'!C8</f>
        <v>0.03</v>
      </c>
      <c r="D26" s="164">
        <f>'CATR-Er'!D8</f>
        <v>0.03</v>
      </c>
      <c r="E26" s="163" t="str">
        <f>'CATR-Er'!F8</f>
        <v>U-shaped</v>
      </c>
      <c r="F26" s="164">
        <f>'CATR-Er'!G8</f>
        <v>1.4142135623730951</v>
      </c>
      <c r="G26" s="163">
        <v>1</v>
      </c>
      <c r="H26" s="2">
        <f t="shared" si="0"/>
        <v>2.1213203435596423E-2</v>
      </c>
      <c r="I26" s="2">
        <f t="shared" si="0"/>
        <v>2.1213203435596423E-2</v>
      </c>
      <c r="J26" s="17"/>
      <c r="K26" s="210">
        <f t="shared" si="1"/>
        <v>4.4999999999999988E-4</v>
      </c>
      <c r="L26" s="210">
        <f t="shared" si="2"/>
        <v>4.4999999999999988E-4</v>
      </c>
      <c r="N26" s="197"/>
    </row>
    <row r="27" spans="1:17" ht="22.5">
      <c r="A27" s="163" t="str">
        <f>'CATR-Er'!A9</f>
        <v>A2-3</v>
      </c>
      <c r="B27" s="64" t="str">
        <f>'CATR-Er'!B9</f>
        <v>RF leakage (SGH connector terminated &amp; test range antenna connector cable terminated)</v>
      </c>
      <c r="C27" s="164">
        <f>'CATR-Er'!C9</f>
        <v>0.01</v>
      </c>
      <c r="D27" s="164">
        <f>'CATR-Er'!D9</f>
        <v>0.01</v>
      </c>
      <c r="E27" s="163" t="str">
        <f>'CATR-Er'!F9</f>
        <v>Gaussian</v>
      </c>
      <c r="F27" s="164">
        <f>'CATR-Er'!G9</f>
        <v>1</v>
      </c>
      <c r="G27" s="163">
        <v>1</v>
      </c>
      <c r="H27" s="2">
        <f t="shared" si="0"/>
        <v>0.01</v>
      </c>
      <c r="I27" s="2">
        <f t="shared" si="0"/>
        <v>0.01</v>
      </c>
      <c r="J27" s="17"/>
      <c r="K27" s="210">
        <f t="shared" si="1"/>
        <v>1E-4</v>
      </c>
      <c r="L27" s="210">
        <f t="shared" si="2"/>
        <v>1E-4</v>
      </c>
      <c r="N27" s="197"/>
    </row>
    <row r="28" spans="1:17">
      <c r="A28" s="163" t="str">
        <f>'CATR-Er'!A10</f>
        <v>A2-4a</v>
      </c>
      <c r="B28" s="64" t="str">
        <f>'CATR-Er'!B10</f>
        <v>QZ ripple experienced by BS</v>
      </c>
      <c r="C28" s="164">
        <f>'CATR-Er'!C10</f>
        <v>0.4</v>
      </c>
      <c r="D28" s="164">
        <f>'CATR-Er'!D10</f>
        <v>0.4</v>
      </c>
      <c r="E28" s="163" t="str">
        <f>'CATR-Er'!F10</f>
        <v xml:space="preserve">Gaussian </v>
      </c>
      <c r="F28" s="164">
        <f>'CATR-Er'!G10</f>
        <v>1</v>
      </c>
      <c r="G28" s="163">
        <v>1</v>
      </c>
      <c r="H28" s="2">
        <f t="shared" si="0"/>
        <v>0.4</v>
      </c>
      <c r="I28" s="2">
        <f t="shared" si="0"/>
        <v>0.4</v>
      </c>
      <c r="J28" s="17"/>
      <c r="K28" s="210">
        <f t="shared" si="1"/>
        <v>0.16000000000000003</v>
      </c>
      <c r="L28" s="210">
        <f t="shared" si="2"/>
        <v>0.16000000000000003</v>
      </c>
      <c r="N28" s="197"/>
    </row>
    <row r="29" spans="1:17">
      <c r="A29" s="163" t="str">
        <f>'CATR-Er'!A11</f>
        <v>A2-12</v>
      </c>
      <c r="B29" s="64" t="str">
        <f>'CATR-Er'!B11</f>
        <v>Frequency flatness of test system</v>
      </c>
      <c r="C29" s="164">
        <f>'CATR-Er'!C11</f>
        <v>0.25</v>
      </c>
      <c r="D29" s="164">
        <f>'CATR-Er'!D11</f>
        <v>0.25</v>
      </c>
      <c r="E29" s="163" t="str">
        <f>'CATR-Er'!F11</f>
        <v>Gaussian</v>
      </c>
      <c r="F29" s="164">
        <f>'CATR-Er'!G11</f>
        <v>1</v>
      </c>
      <c r="G29" s="163">
        <v>1</v>
      </c>
      <c r="H29" s="2">
        <f t="shared" si="0"/>
        <v>0.25</v>
      </c>
      <c r="I29" s="2">
        <f t="shared" si="0"/>
        <v>0.25</v>
      </c>
      <c r="J29" s="17"/>
      <c r="K29" s="210">
        <f t="shared" si="1"/>
        <v>6.25E-2</v>
      </c>
      <c r="L29" s="210">
        <f t="shared" si="2"/>
        <v>6.25E-2</v>
      </c>
      <c r="N29" s="197"/>
    </row>
    <row r="30" spans="1:17">
      <c r="A30" s="295" t="s">
        <v>11</v>
      </c>
      <c r="B30" s="295"/>
      <c r="C30" s="295"/>
      <c r="D30" s="295"/>
      <c r="E30" s="295"/>
      <c r="F30" s="295"/>
      <c r="G30" s="295"/>
      <c r="H30" s="295"/>
      <c r="I30" s="295"/>
      <c r="J30" s="11"/>
      <c r="K30" s="210">
        <f t="shared" si="1"/>
        <v>0</v>
      </c>
      <c r="L30" s="210">
        <f t="shared" si="2"/>
        <v>0</v>
      </c>
      <c r="N30" s="197"/>
    </row>
    <row r="31" spans="1:17">
      <c r="A31" s="163" t="str">
        <f>TE!A11</f>
        <v>C1-3</v>
      </c>
      <c r="B31" s="64" t="str">
        <f>TE!B11</f>
        <v>Uncertainty of the network analyzer</v>
      </c>
      <c r="C31" s="164">
        <f>TE!C11</f>
        <v>0.3</v>
      </c>
      <c r="D31" s="164">
        <f>TE!D11</f>
        <v>0.3</v>
      </c>
      <c r="E31" s="163" t="str">
        <f>TE!E11</f>
        <v>Gaussian</v>
      </c>
      <c r="F31" s="164">
        <f>TE!F11</f>
        <v>1</v>
      </c>
      <c r="G31" s="163">
        <v>1</v>
      </c>
      <c r="H31" s="2">
        <f t="shared" ref="H31:H42" si="3">C31/$F31</f>
        <v>0.3</v>
      </c>
      <c r="I31" s="2">
        <f t="shared" ref="I31:I42" si="4">D31/$F31</f>
        <v>0.3</v>
      </c>
      <c r="J31" s="17"/>
      <c r="K31" s="210">
        <f t="shared" si="1"/>
        <v>0.09</v>
      </c>
      <c r="L31" s="210">
        <f t="shared" si="2"/>
        <v>0.09</v>
      </c>
      <c r="N31" s="197"/>
    </row>
    <row r="32" spans="1:17">
      <c r="A32" s="163" t="str">
        <f>'CATR-Er'!A23</f>
        <v>A2-5b</v>
      </c>
      <c r="B32" s="64" t="str">
        <f>'CATR-Er'!B23</f>
        <v>Mismatch of receiver chain for low power receiver</v>
      </c>
      <c r="C32" s="164">
        <f>'CATR-Er'!C23</f>
        <v>0.72</v>
      </c>
      <c r="D32" s="164">
        <f>'CATR-Er'!D23</f>
        <v>0.72</v>
      </c>
      <c r="E32" s="163" t="str">
        <f>'CATR-Er'!F23</f>
        <v>U-shaped</v>
      </c>
      <c r="F32" s="164">
        <f>'CATR-Er'!G23</f>
        <v>1.4142135623730951</v>
      </c>
      <c r="G32" s="163">
        <v>1</v>
      </c>
      <c r="H32" s="2">
        <f t="shared" si="3"/>
        <v>0.50911688245431419</v>
      </c>
      <c r="I32" s="2">
        <f t="shared" si="4"/>
        <v>0.50911688245431419</v>
      </c>
      <c r="J32" s="17"/>
      <c r="K32" s="210">
        <f t="shared" si="1"/>
        <v>0.25919999999999999</v>
      </c>
      <c r="L32" s="210">
        <f t="shared" si="2"/>
        <v>0.25919999999999999</v>
      </c>
      <c r="N32" s="197"/>
    </row>
    <row r="33" spans="1:17">
      <c r="A33" s="163" t="str">
        <f>'CATR-Er'!A24</f>
        <v>A2-6</v>
      </c>
      <c r="B33" s="64" t="str">
        <f>'CATR-Er'!B24</f>
        <v>Insertion loss of receiver chain</v>
      </c>
      <c r="C33" s="164">
        <f>'CATR-Er'!C24</f>
        <v>0</v>
      </c>
      <c r="D33" s="164">
        <f>'CATR-Er'!D24</f>
        <v>0</v>
      </c>
      <c r="E33" s="163" t="str">
        <f>'CATR-Er'!F24</f>
        <v>Rectangular</v>
      </c>
      <c r="F33" s="164">
        <f>'CATR-Er'!G24</f>
        <v>1.7320508075688772</v>
      </c>
      <c r="G33" s="163">
        <v>1</v>
      </c>
      <c r="H33" s="2">
        <f t="shared" si="3"/>
        <v>0</v>
      </c>
      <c r="I33" s="2">
        <f t="shared" si="4"/>
        <v>0</v>
      </c>
      <c r="J33" s="17"/>
      <c r="K33" s="210">
        <f t="shared" si="1"/>
        <v>0</v>
      </c>
      <c r="L33" s="210">
        <f t="shared" si="2"/>
        <v>0</v>
      </c>
      <c r="N33" s="197"/>
    </row>
    <row r="34" spans="1:17" ht="22.5">
      <c r="A34" s="163" t="str">
        <f>'CATR-Er'!A25</f>
        <v>A2-3</v>
      </c>
      <c r="B34" s="64" t="str">
        <f>'CATR-Er'!B25</f>
        <v>RF leakage (SGH connector terminated &amp; test range antenna connector cable terminated)</v>
      </c>
      <c r="C34" s="164">
        <f>'CATR-Er'!C25</f>
        <v>0.01</v>
      </c>
      <c r="D34" s="164">
        <f>'CATR-Er'!D25</f>
        <v>0.01</v>
      </c>
      <c r="E34" s="163" t="str">
        <f>'CATR-Er'!F25</f>
        <v>Gaussian</v>
      </c>
      <c r="F34" s="164">
        <f>'CATR-Er'!G25</f>
        <v>1</v>
      </c>
      <c r="G34" s="163">
        <v>1</v>
      </c>
      <c r="H34" s="2">
        <f t="shared" si="3"/>
        <v>0.01</v>
      </c>
      <c r="I34" s="2">
        <f t="shared" si="4"/>
        <v>0.01</v>
      </c>
      <c r="J34" s="17"/>
      <c r="K34" s="210">
        <f t="shared" si="1"/>
        <v>1E-4</v>
      </c>
      <c r="L34" s="210">
        <f t="shared" si="2"/>
        <v>1E-4</v>
      </c>
      <c r="N34" s="197"/>
    </row>
    <row r="35" spans="1:17">
      <c r="A35" s="163" t="str">
        <f>'CATR-Er'!A26</f>
        <v>A2-7</v>
      </c>
      <c r="B35" s="64" t="str">
        <f>'CATR-Er'!B26</f>
        <v>Influence of the calibration antenna feed cable</v>
      </c>
      <c r="C35" s="164">
        <f>'CATR-Er'!C26</f>
        <v>0.21</v>
      </c>
      <c r="D35" s="164">
        <f>'CATR-Er'!D26</f>
        <v>0.28999999999999998</v>
      </c>
      <c r="E35" s="163" t="str">
        <f>'CATR-Er'!F26</f>
        <v>U-shaped</v>
      </c>
      <c r="F35" s="164">
        <f>'CATR-Er'!G26</f>
        <v>1.4142135623730951</v>
      </c>
      <c r="G35" s="163">
        <v>1</v>
      </c>
      <c r="H35" s="2">
        <f t="shared" si="3"/>
        <v>0.14849242404917495</v>
      </c>
      <c r="I35" s="2">
        <f t="shared" si="4"/>
        <v>0.20506096654409875</v>
      </c>
      <c r="J35" s="17"/>
      <c r="K35" s="210">
        <f t="shared" si="1"/>
        <v>2.2049999999999993E-2</v>
      </c>
      <c r="L35" s="210">
        <f t="shared" si="2"/>
        <v>4.2049999999999983E-2</v>
      </c>
      <c r="N35" s="197"/>
    </row>
    <row r="36" spans="1:17">
      <c r="A36" s="163" t="str">
        <f>TE!A12</f>
        <v>C1-4</v>
      </c>
      <c r="B36" s="64" t="str">
        <f>TE!B12</f>
        <v>Uncertainty of the absolute gain of the reference antenna</v>
      </c>
      <c r="C36" s="164">
        <f>TE!C12</f>
        <v>0.51961524227066314</v>
      </c>
      <c r="D36" s="164">
        <f>TE!D12</f>
        <v>0.51961524227066314</v>
      </c>
      <c r="E36" s="163" t="str">
        <f>TE!E12</f>
        <v>Rectangular</v>
      </c>
      <c r="F36" s="164">
        <f>TE!F12</f>
        <v>1.7320508075688772</v>
      </c>
      <c r="G36" s="163">
        <v>1</v>
      </c>
      <c r="H36" s="2">
        <f t="shared" si="3"/>
        <v>0.3</v>
      </c>
      <c r="I36" s="2">
        <f t="shared" si="4"/>
        <v>0.3</v>
      </c>
      <c r="J36" s="17"/>
      <c r="K36" s="210">
        <f t="shared" si="1"/>
        <v>0.09</v>
      </c>
      <c r="L36" s="210">
        <f t="shared" si="2"/>
        <v>0.09</v>
      </c>
      <c r="N36" s="197"/>
    </row>
    <row r="37" spans="1:17">
      <c r="A37" s="163" t="str">
        <f>'CATR-Er'!A28</f>
        <v>A2-8</v>
      </c>
      <c r="B37" s="64" t="str">
        <f>'CATR-Er'!B28</f>
        <v>Misalignment positioning system</v>
      </c>
      <c r="C37" s="164">
        <f>'CATR-Er'!C28</f>
        <v>0</v>
      </c>
      <c r="D37" s="164">
        <f>'CATR-Er'!D28</f>
        <v>0</v>
      </c>
      <c r="E37" s="163" t="str">
        <f>'CATR-Er'!F28</f>
        <v xml:space="preserve">Exp. normal </v>
      </c>
      <c r="F37" s="164">
        <f>'CATR-Er'!G28</f>
        <v>2</v>
      </c>
      <c r="G37" s="163">
        <v>1</v>
      </c>
      <c r="H37" s="2">
        <f t="shared" si="3"/>
        <v>0</v>
      </c>
      <c r="I37" s="2">
        <f t="shared" si="4"/>
        <v>0</v>
      </c>
      <c r="J37" s="17"/>
      <c r="K37" s="210">
        <f t="shared" si="1"/>
        <v>0</v>
      </c>
      <c r="L37" s="210">
        <f t="shared" si="2"/>
        <v>0</v>
      </c>
      <c r="N37" s="197"/>
    </row>
    <row r="38" spans="1:17" ht="22.5">
      <c r="A38" s="163" t="str">
        <f>'CATR-Er'!A29</f>
        <v>A2-1b</v>
      </c>
      <c r="B38" s="64" t="str">
        <f>'CATR-Er'!B29</f>
        <v>Misalignment and pointing error of calibration antenna (for EIRP)</v>
      </c>
      <c r="C38" s="164">
        <f>'CATR-Er'!C29</f>
        <v>0</v>
      </c>
      <c r="D38" s="164">
        <f>'CATR-Er'!D29</f>
        <v>0</v>
      </c>
      <c r="E38" s="163" t="str">
        <f>'CATR-Er'!F29</f>
        <v>Exp. normal</v>
      </c>
      <c r="F38" s="164">
        <f>'CATR-Er'!G29</f>
        <v>2</v>
      </c>
      <c r="G38" s="163">
        <v>1</v>
      </c>
      <c r="H38" s="2">
        <f t="shared" si="3"/>
        <v>0</v>
      </c>
      <c r="I38" s="2">
        <f t="shared" si="4"/>
        <v>0</v>
      </c>
      <c r="J38" s="17"/>
      <c r="K38" s="210">
        <f t="shared" si="1"/>
        <v>0</v>
      </c>
      <c r="L38" s="210">
        <f t="shared" si="2"/>
        <v>0</v>
      </c>
      <c r="N38" s="197"/>
    </row>
    <row r="39" spans="1:17">
      <c r="A39" s="163" t="str">
        <f>'CATR-Er'!A30</f>
        <v>A2-9</v>
      </c>
      <c r="B39" s="64" t="str">
        <f>'CATR-Er'!B30</f>
        <v>Rotary joints</v>
      </c>
      <c r="C39" s="164">
        <f>'CATR-Er'!C30</f>
        <v>0</v>
      </c>
      <c r="D39" s="164">
        <f>'CATR-Er'!D30</f>
        <v>0</v>
      </c>
      <c r="E39" s="163" t="str">
        <f>'CATR-Er'!F30</f>
        <v>U-shaped</v>
      </c>
      <c r="F39" s="164">
        <f>'CATR-Er'!G30</f>
        <v>1.4142135623730951</v>
      </c>
      <c r="G39" s="163">
        <v>1</v>
      </c>
      <c r="H39" s="2">
        <f t="shared" si="3"/>
        <v>0</v>
      </c>
      <c r="I39" s="2">
        <f t="shared" si="4"/>
        <v>0</v>
      </c>
      <c r="J39" s="17"/>
      <c r="K39" s="210">
        <f t="shared" si="1"/>
        <v>0</v>
      </c>
      <c r="L39" s="210">
        <f t="shared" si="2"/>
        <v>0</v>
      </c>
      <c r="N39" s="197"/>
    </row>
    <row r="40" spans="1:17" ht="22.5">
      <c r="A40" s="163" t="str">
        <f>'CATR-Er'!A31</f>
        <v>A2-2b</v>
      </c>
      <c r="B40" s="64" t="str">
        <f>'CATR-Er'!B31</f>
        <v>Standing wave between calibration antenna and test range antenna</v>
      </c>
      <c r="C40" s="164">
        <f>'CATR-Er'!C31</f>
        <v>0.09</v>
      </c>
      <c r="D40" s="164">
        <f>'CATR-Er'!D31</f>
        <v>0.09</v>
      </c>
      <c r="E40" s="163" t="str">
        <f>'CATR-Er'!F31</f>
        <v>U-shaped</v>
      </c>
      <c r="F40" s="164">
        <f>'CATR-Er'!G31</f>
        <v>1.4142135623730951</v>
      </c>
      <c r="G40" s="163">
        <v>1</v>
      </c>
      <c r="H40" s="2">
        <f t="shared" si="3"/>
        <v>6.3639610306789274E-2</v>
      </c>
      <c r="I40" s="2">
        <f t="shared" si="4"/>
        <v>6.3639610306789274E-2</v>
      </c>
      <c r="J40" s="17"/>
      <c r="K40" s="210">
        <f t="shared" si="1"/>
        <v>4.0499999999999998E-3</v>
      </c>
      <c r="L40" s="210">
        <f t="shared" si="2"/>
        <v>4.0499999999999998E-3</v>
      </c>
      <c r="N40" s="197"/>
    </row>
    <row r="41" spans="1:17" ht="22.5">
      <c r="A41" s="163" t="str">
        <f>'CATR-Er'!A32</f>
        <v>A2-4b</v>
      </c>
      <c r="B41" s="64" t="str">
        <f>'CATR-Er'!B32</f>
        <v>QZ ripple experienced by calibration antenna (normal test conditions)</v>
      </c>
      <c r="C41" s="164">
        <f>'CATR-Er'!C32</f>
        <v>8.9999999999999993E-3</v>
      </c>
      <c r="D41" s="164">
        <f>'CATR-Er'!D32</f>
        <v>8.9999999999999993E-3</v>
      </c>
      <c r="E41" s="163" t="str">
        <f>'CATR-Er'!F32</f>
        <v>Gaussian</v>
      </c>
      <c r="F41" s="164">
        <f>'CATR-Er'!G32</f>
        <v>1</v>
      </c>
      <c r="G41" s="163">
        <v>1</v>
      </c>
      <c r="H41" s="2">
        <f t="shared" si="3"/>
        <v>8.9999999999999993E-3</v>
      </c>
      <c r="I41" s="2">
        <f t="shared" si="4"/>
        <v>8.9999999999999993E-3</v>
      </c>
      <c r="J41" s="17"/>
      <c r="K41" s="210">
        <f t="shared" si="1"/>
        <v>8.099999999999999E-5</v>
      </c>
      <c r="L41" s="210">
        <f t="shared" si="2"/>
        <v>8.099999999999999E-5</v>
      </c>
      <c r="N41" s="197"/>
    </row>
    <row r="42" spans="1:17">
      <c r="A42" s="163" t="str">
        <f>'CATR-Er'!A33</f>
        <v>A2-11</v>
      </c>
      <c r="B42" s="64" t="str">
        <f>'CATR-Er'!B33</f>
        <v>Switching uncertainty</v>
      </c>
      <c r="C42" s="164">
        <f>'CATR-Er'!C33</f>
        <v>0.1</v>
      </c>
      <c r="D42" s="164">
        <f>'CATR-Er'!D33</f>
        <v>0.1</v>
      </c>
      <c r="E42" s="163" t="str">
        <f>'CATR-Er'!F33</f>
        <v>Rectangular</v>
      </c>
      <c r="F42" s="164">
        <f>'CATR-Er'!G33</f>
        <v>1.7320508075688772</v>
      </c>
      <c r="G42" s="163">
        <v>1</v>
      </c>
      <c r="H42" s="2">
        <f t="shared" si="3"/>
        <v>5.7735026918962581E-2</v>
      </c>
      <c r="I42" s="2">
        <f t="shared" si="4"/>
        <v>5.7735026918962581E-2</v>
      </c>
      <c r="J42" s="17"/>
      <c r="K42" s="210">
        <f t="shared" si="1"/>
        <v>3.333333333333334E-3</v>
      </c>
      <c r="L42" s="210">
        <f t="shared" si="2"/>
        <v>3.333333333333334E-3</v>
      </c>
      <c r="N42" s="197"/>
    </row>
    <row r="43" spans="1:17">
      <c r="A43" s="333" t="s">
        <v>185</v>
      </c>
      <c r="B43" s="333"/>
      <c r="C43" s="333"/>
      <c r="D43" s="333"/>
      <c r="E43" s="333"/>
      <c r="F43" s="333"/>
      <c r="G43" s="333"/>
      <c r="H43" s="15">
        <f>K43</f>
        <v>1.23465150278665</v>
      </c>
      <c r="I43" s="15">
        <f>L43</f>
        <v>1.2427245605255146</v>
      </c>
      <c r="J43" s="13"/>
      <c r="K43" s="210">
        <f>(SUM(K24:K42))^0.5</f>
        <v>1.23465150278665</v>
      </c>
      <c r="L43" s="210">
        <f>(SUM(L24:L42))^0.5</f>
        <v>1.2427245605255146</v>
      </c>
      <c r="N43" s="197"/>
    </row>
    <row r="44" spans="1:17">
      <c r="A44" s="333" t="s">
        <v>186</v>
      </c>
      <c r="B44" s="333"/>
      <c r="C44" s="333"/>
      <c r="D44" s="333"/>
      <c r="E44" s="333"/>
      <c r="F44" s="333"/>
      <c r="G44" s="333"/>
      <c r="H44" s="15">
        <f>K44</f>
        <v>2.4199169454618339</v>
      </c>
      <c r="I44" s="15">
        <f>L44</f>
        <v>2.4357401386300084</v>
      </c>
      <c r="J44" s="13"/>
      <c r="K44" s="210">
        <f>K43*1.96</f>
        <v>2.4199169454618339</v>
      </c>
      <c r="L44" s="210">
        <f>L43*1.96</f>
        <v>2.4357401386300084</v>
      </c>
      <c r="N44" s="197"/>
    </row>
    <row r="45" spans="1:17">
      <c r="A45" s="337" t="s">
        <v>215</v>
      </c>
      <c r="B45" s="337"/>
      <c r="C45" s="337"/>
      <c r="D45" s="337"/>
      <c r="E45" s="337"/>
      <c r="F45" s="337"/>
      <c r="G45" s="337"/>
      <c r="H45" s="162">
        <v>1.2</v>
      </c>
      <c r="I45" s="162">
        <v>1.2</v>
      </c>
      <c r="J45" s="13"/>
      <c r="K45" s="219"/>
      <c r="L45" s="219"/>
      <c r="N45" s="197" t="s">
        <v>155</v>
      </c>
    </row>
    <row r="46" spans="1:17">
      <c r="A46" s="337" t="s">
        <v>44</v>
      </c>
      <c r="B46" s="337"/>
      <c r="C46" s="337"/>
      <c r="D46" s="337"/>
      <c r="E46" s="337"/>
      <c r="F46" s="337"/>
      <c r="G46" s="337"/>
      <c r="H46" s="162">
        <f>((H44^2)+(H45^2))^0.5</f>
        <v>2.7011105166085545</v>
      </c>
      <c r="I46" s="162">
        <f t="shared" ref="I46" si="5">((I44^2)+(I45^2))^0.5</f>
        <v>2.7152955682454412</v>
      </c>
      <c r="J46" s="13"/>
      <c r="K46" s="219"/>
      <c r="L46" s="219"/>
      <c r="N46" s="197"/>
    </row>
    <row r="47" spans="1:17">
      <c r="N47" s="197"/>
    </row>
    <row r="48" spans="1:17" s="108" customFormat="1">
      <c r="A48" s="328" t="s">
        <v>29</v>
      </c>
      <c r="B48" s="328"/>
      <c r="C48" s="328"/>
      <c r="D48" s="328"/>
      <c r="E48" s="328"/>
      <c r="F48" s="328"/>
      <c r="G48" s="328"/>
      <c r="H48" s="328"/>
      <c r="I48" s="328"/>
      <c r="J48" s="118"/>
      <c r="K48" s="314" t="s">
        <v>31</v>
      </c>
      <c r="L48" s="314"/>
      <c r="N48" s="218"/>
      <c r="Q48" s="118"/>
    </row>
    <row r="49" spans="1:17" s="108" customFormat="1">
      <c r="A49" s="318" t="s">
        <v>0</v>
      </c>
      <c r="B49" s="353" t="s">
        <v>1</v>
      </c>
      <c r="C49" s="315" t="s">
        <v>241</v>
      </c>
      <c r="D49" s="315"/>
      <c r="E49" s="318" t="s">
        <v>2</v>
      </c>
      <c r="F49" s="315" t="s">
        <v>3</v>
      </c>
      <c r="G49" s="323" t="s">
        <v>194</v>
      </c>
      <c r="H49" s="315" t="s">
        <v>184</v>
      </c>
      <c r="I49" s="315"/>
      <c r="J49" s="119"/>
      <c r="K49" s="314"/>
      <c r="L49" s="314"/>
      <c r="N49" s="218"/>
      <c r="Q49" s="118"/>
    </row>
    <row r="50" spans="1:17" s="108" customFormat="1" ht="22.5">
      <c r="A50" s="318"/>
      <c r="B50" s="353"/>
      <c r="C50" s="114" t="s">
        <v>163</v>
      </c>
      <c r="D50" s="114" t="s">
        <v>164</v>
      </c>
      <c r="E50" s="318"/>
      <c r="F50" s="315"/>
      <c r="G50" s="323"/>
      <c r="H50" s="114" t="s">
        <v>163</v>
      </c>
      <c r="I50" s="114" t="s">
        <v>164</v>
      </c>
      <c r="J50" s="121"/>
      <c r="K50" s="314"/>
      <c r="L50" s="314"/>
      <c r="N50" s="218"/>
      <c r="Q50" s="118"/>
    </row>
    <row r="51" spans="1:17" s="108" customFormat="1">
      <c r="A51" s="317" t="s">
        <v>177</v>
      </c>
      <c r="B51" s="317"/>
      <c r="C51" s="317"/>
      <c r="D51" s="317"/>
      <c r="E51" s="317"/>
      <c r="F51" s="317"/>
      <c r="G51" s="317"/>
      <c r="H51" s="317"/>
      <c r="I51" s="317"/>
      <c r="J51" s="109"/>
      <c r="K51" s="211"/>
      <c r="L51" s="211"/>
      <c r="N51" s="218"/>
      <c r="Q51" s="118"/>
    </row>
    <row r="52" spans="1:17" s="108" customFormat="1">
      <c r="A52" s="318" t="s">
        <v>185</v>
      </c>
      <c r="B52" s="318"/>
      <c r="C52" s="318"/>
      <c r="D52" s="318"/>
      <c r="E52" s="318"/>
      <c r="F52" s="318"/>
      <c r="G52" s="318"/>
      <c r="H52" s="123">
        <f>'In-band TRP'!I108</f>
        <v>0</v>
      </c>
      <c r="I52" s="123">
        <f>'In-band TRP'!J108</f>
        <v>0</v>
      </c>
      <c r="J52" s="124"/>
      <c r="K52" s="207"/>
      <c r="L52" s="207"/>
      <c r="N52" s="218"/>
      <c r="Q52" s="118"/>
    </row>
    <row r="53" spans="1:17" s="108" customFormat="1">
      <c r="C53" s="117"/>
      <c r="D53" s="117"/>
      <c r="F53" s="117"/>
      <c r="H53" s="117"/>
      <c r="I53" s="117"/>
      <c r="J53" s="118"/>
      <c r="K53" s="206"/>
      <c r="L53" s="206"/>
      <c r="N53" s="218"/>
      <c r="Q53" s="118"/>
    </row>
    <row r="54" spans="1:17" s="108" customFormat="1">
      <c r="A54" s="320" t="s">
        <v>34</v>
      </c>
      <c r="B54" s="320"/>
      <c r="C54" s="320"/>
      <c r="D54" s="320"/>
      <c r="E54" s="320"/>
      <c r="F54" s="320"/>
      <c r="G54" s="320"/>
      <c r="H54" s="320"/>
      <c r="I54" s="320"/>
      <c r="J54" s="125"/>
      <c r="K54" s="314" t="s">
        <v>31</v>
      </c>
      <c r="L54" s="314"/>
      <c r="N54" s="218"/>
      <c r="Q54" s="118"/>
    </row>
    <row r="55" spans="1:17" s="108" customFormat="1">
      <c r="A55" s="318" t="s">
        <v>0</v>
      </c>
      <c r="B55" s="353" t="s">
        <v>1</v>
      </c>
      <c r="C55" s="315" t="s">
        <v>241</v>
      </c>
      <c r="D55" s="315"/>
      <c r="E55" s="318" t="s">
        <v>2</v>
      </c>
      <c r="F55" s="315" t="s">
        <v>3</v>
      </c>
      <c r="G55" s="323" t="s">
        <v>194</v>
      </c>
      <c r="H55" s="315" t="s">
        <v>184</v>
      </c>
      <c r="I55" s="315"/>
      <c r="J55" s="119"/>
      <c r="K55" s="314"/>
      <c r="L55" s="314"/>
      <c r="N55" s="218"/>
      <c r="Q55" s="118"/>
    </row>
    <row r="56" spans="1:17" s="108" customFormat="1" ht="22.5">
      <c r="A56" s="318"/>
      <c r="B56" s="353"/>
      <c r="C56" s="114" t="s">
        <v>163</v>
      </c>
      <c r="D56" s="114" t="s">
        <v>164</v>
      </c>
      <c r="E56" s="318"/>
      <c r="F56" s="315"/>
      <c r="G56" s="323"/>
      <c r="H56" s="114" t="s">
        <v>163</v>
      </c>
      <c r="I56" s="114" t="s">
        <v>164</v>
      </c>
      <c r="J56" s="121"/>
      <c r="K56" s="314"/>
      <c r="L56" s="314"/>
      <c r="N56" s="218"/>
      <c r="Q56" s="118"/>
    </row>
    <row r="57" spans="1:17" s="108" customFormat="1">
      <c r="A57" s="327" t="s">
        <v>177</v>
      </c>
      <c r="B57" s="327"/>
      <c r="C57" s="327"/>
      <c r="D57" s="327"/>
      <c r="E57" s="327"/>
      <c r="F57" s="327"/>
      <c r="G57" s="327"/>
      <c r="H57" s="327"/>
      <c r="I57" s="327"/>
      <c r="J57" s="106"/>
      <c r="K57" s="211"/>
      <c r="L57" s="211"/>
      <c r="N57" s="218"/>
      <c r="Q57" s="118"/>
    </row>
    <row r="58" spans="1:17" s="108" customFormat="1">
      <c r="A58" s="327" t="s">
        <v>33</v>
      </c>
      <c r="B58" s="327"/>
      <c r="C58" s="327"/>
      <c r="D58" s="327"/>
      <c r="E58" s="327"/>
      <c r="F58" s="327"/>
      <c r="G58" s="327"/>
      <c r="H58" s="327"/>
      <c r="I58" s="327"/>
      <c r="J58" s="106"/>
      <c r="K58" s="208">
        <f>H58^2</f>
        <v>0</v>
      </c>
      <c r="L58" s="208">
        <f>I58^2</f>
        <v>0</v>
      </c>
      <c r="N58" s="218"/>
      <c r="Q58" s="118"/>
    </row>
    <row r="59" spans="1:17" s="108" customFormat="1">
      <c r="C59" s="117"/>
      <c r="D59" s="117"/>
      <c r="F59" s="117"/>
      <c r="H59" s="117"/>
      <c r="I59" s="117"/>
      <c r="J59" s="118"/>
      <c r="K59" s="206"/>
      <c r="L59" s="206"/>
      <c r="N59" s="218"/>
      <c r="Q59" s="118"/>
    </row>
    <row r="60" spans="1:17" s="108" customFormat="1">
      <c r="A60" s="328" t="s">
        <v>39</v>
      </c>
      <c r="B60" s="328"/>
      <c r="C60" s="328"/>
      <c r="D60" s="328"/>
      <c r="E60" s="328"/>
      <c r="F60" s="328"/>
      <c r="G60" s="328"/>
      <c r="H60" s="328"/>
      <c r="I60" s="328"/>
      <c r="J60" s="118"/>
      <c r="K60" s="314" t="s">
        <v>31</v>
      </c>
      <c r="L60" s="314"/>
      <c r="N60" s="218"/>
      <c r="Q60" s="118"/>
    </row>
    <row r="61" spans="1:17" s="108" customFormat="1">
      <c r="A61" s="318" t="s">
        <v>0</v>
      </c>
      <c r="B61" s="353" t="s">
        <v>1</v>
      </c>
      <c r="C61" s="315" t="s">
        <v>241</v>
      </c>
      <c r="D61" s="315"/>
      <c r="E61" s="318" t="s">
        <v>2</v>
      </c>
      <c r="F61" s="315" t="s">
        <v>3</v>
      </c>
      <c r="G61" s="323" t="s">
        <v>194</v>
      </c>
      <c r="H61" s="315" t="s">
        <v>184</v>
      </c>
      <c r="I61" s="315"/>
      <c r="J61" s="118"/>
      <c r="K61" s="314"/>
      <c r="L61" s="314"/>
      <c r="N61" s="218"/>
      <c r="Q61" s="118"/>
    </row>
    <row r="62" spans="1:17" s="108" customFormat="1" ht="22.5">
      <c r="A62" s="318"/>
      <c r="B62" s="353"/>
      <c r="C62" s="114" t="s">
        <v>163</v>
      </c>
      <c r="D62" s="114" t="s">
        <v>164</v>
      </c>
      <c r="E62" s="318"/>
      <c r="F62" s="315"/>
      <c r="G62" s="323"/>
      <c r="H62" s="114" t="s">
        <v>163</v>
      </c>
      <c r="I62" s="114" t="s">
        <v>164</v>
      </c>
      <c r="J62" s="118"/>
      <c r="K62" s="314"/>
      <c r="L62" s="314"/>
      <c r="N62" s="218"/>
      <c r="Q62" s="118"/>
    </row>
    <row r="63" spans="1:17" s="108" customFormat="1">
      <c r="A63" s="327" t="s">
        <v>177</v>
      </c>
      <c r="B63" s="327"/>
      <c r="C63" s="327"/>
      <c r="D63" s="327"/>
      <c r="E63" s="327"/>
      <c r="F63" s="327"/>
      <c r="G63" s="327"/>
      <c r="H63" s="327"/>
      <c r="I63" s="327"/>
      <c r="J63" s="118"/>
      <c r="K63" s="211"/>
      <c r="L63" s="211"/>
      <c r="N63" s="218"/>
      <c r="Q63" s="118"/>
    </row>
    <row r="64" spans="1:17" s="108" customFormat="1">
      <c r="A64" s="327" t="s">
        <v>33</v>
      </c>
      <c r="B64" s="327"/>
      <c r="C64" s="327"/>
      <c r="D64" s="327"/>
      <c r="E64" s="327"/>
      <c r="F64" s="327"/>
      <c r="G64" s="327"/>
      <c r="H64" s="327"/>
      <c r="I64" s="327"/>
      <c r="J64" s="118"/>
      <c r="K64" s="208">
        <f>H64^2</f>
        <v>0</v>
      </c>
      <c r="L64" s="208">
        <f>I64^2</f>
        <v>0</v>
      </c>
      <c r="N64" s="218"/>
      <c r="Q64" s="118"/>
    </row>
    <row r="65" spans="1:17" s="108" customFormat="1">
      <c r="A65" s="106"/>
      <c r="B65" s="106"/>
      <c r="C65" s="143"/>
      <c r="D65" s="143"/>
      <c r="E65" s="106"/>
      <c r="F65" s="143"/>
      <c r="G65" s="106"/>
      <c r="H65" s="143"/>
      <c r="I65" s="143"/>
      <c r="J65" s="118"/>
      <c r="K65" s="222"/>
      <c r="L65" s="222"/>
      <c r="N65" s="218"/>
      <c r="Q65" s="118"/>
    </row>
    <row r="66" spans="1:17">
      <c r="A66" s="283" t="s">
        <v>161</v>
      </c>
      <c r="B66" s="283"/>
      <c r="C66" s="283"/>
      <c r="D66" s="283"/>
      <c r="E66" s="283"/>
      <c r="F66" s="283"/>
      <c r="G66" s="283"/>
      <c r="H66" s="283"/>
      <c r="I66" s="283"/>
      <c r="K66" s="321" t="s">
        <v>31</v>
      </c>
      <c r="L66" s="321"/>
      <c r="N66" s="197"/>
    </row>
    <row r="67" spans="1:17">
      <c r="A67" s="284" t="s">
        <v>0</v>
      </c>
      <c r="B67" s="284" t="s">
        <v>1</v>
      </c>
      <c r="C67" s="294" t="s">
        <v>241</v>
      </c>
      <c r="D67" s="294"/>
      <c r="E67" s="284" t="s">
        <v>2</v>
      </c>
      <c r="F67" s="294" t="s">
        <v>3</v>
      </c>
      <c r="G67" s="325" t="s">
        <v>4</v>
      </c>
      <c r="H67" s="331" t="s">
        <v>184</v>
      </c>
      <c r="I67" s="331"/>
      <c r="J67" s="16"/>
      <c r="K67" s="321"/>
      <c r="L67" s="321"/>
      <c r="N67" s="197"/>
    </row>
    <row r="68" spans="1:17" ht="22.5">
      <c r="A68" s="284"/>
      <c r="B68" s="284"/>
      <c r="C68" s="187" t="s">
        <v>163</v>
      </c>
      <c r="D68" s="187" t="s">
        <v>164</v>
      </c>
      <c r="E68" s="284"/>
      <c r="F68" s="294"/>
      <c r="G68" s="325"/>
      <c r="H68" s="187" t="s">
        <v>163</v>
      </c>
      <c r="I68" s="187" t="s">
        <v>164</v>
      </c>
      <c r="J68" s="58"/>
      <c r="K68" s="321"/>
      <c r="L68" s="321"/>
      <c r="N68" s="197"/>
    </row>
    <row r="69" spans="1:17">
      <c r="A69" s="295" t="s">
        <v>177</v>
      </c>
      <c r="B69" s="295"/>
      <c r="C69" s="295"/>
      <c r="D69" s="295"/>
      <c r="E69" s="295"/>
      <c r="F69" s="295"/>
      <c r="G69" s="295"/>
      <c r="H69" s="295"/>
      <c r="I69" s="295"/>
      <c r="J69" s="11"/>
      <c r="K69" s="220"/>
      <c r="L69" s="220"/>
      <c r="N69" s="197"/>
    </row>
    <row r="70" spans="1:17" ht="33.75">
      <c r="A70" s="165" t="str">
        <f>TE!A6</f>
        <v>C1-7</v>
      </c>
      <c r="B70" s="64" t="str">
        <f>TE!B6</f>
        <v>RF power measurement equipment (e.g. spectrum analyzer, power meter) - low power (UEM, absolute ACLR)</v>
      </c>
      <c r="C70" s="166">
        <f>TE!C6</f>
        <v>0.9</v>
      </c>
      <c r="D70" s="166">
        <f>TE!D6</f>
        <v>0.9</v>
      </c>
      <c r="E70" s="165" t="str">
        <f>TE!E6</f>
        <v xml:space="preserve"> Gaussian</v>
      </c>
      <c r="F70" s="166">
        <f>TE!F6</f>
        <v>1</v>
      </c>
      <c r="G70" s="31">
        <v>1</v>
      </c>
      <c r="H70" s="2">
        <f t="shared" ref="H70:I72" si="6">C70/$F70</f>
        <v>0.9</v>
      </c>
      <c r="I70" s="2">
        <f t="shared" si="6"/>
        <v>0.9</v>
      </c>
      <c r="J70" s="12"/>
      <c r="K70" s="210">
        <f t="shared" ref="K70:L72" si="7">H70^2</f>
        <v>0.81</v>
      </c>
      <c r="L70" s="210">
        <f t="shared" si="7"/>
        <v>0.81</v>
      </c>
      <c r="N70" s="197"/>
    </row>
    <row r="71" spans="1:17">
      <c r="A71" s="165" t="str">
        <f>'Reverb-Er'!A7</f>
        <v>A6-1</v>
      </c>
      <c r="B71" s="64" t="str">
        <f>'Reverb-Er'!B7</f>
        <v>Impedance mismatch in the receiving chain</v>
      </c>
      <c r="C71" s="166">
        <f>'Reverb-Er'!C7</f>
        <v>0.2</v>
      </c>
      <c r="D71" s="166">
        <f>'Reverb-Er'!D7</f>
        <v>0.2</v>
      </c>
      <c r="E71" s="165" t="str">
        <f>'Reverb-Er'!E7</f>
        <v>U-shaped</v>
      </c>
      <c r="F71" s="166">
        <f>'Reverb-Er'!F7</f>
        <v>1.4142135623730951</v>
      </c>
      <c r="G71" s="31">
        <v>1</v>
      </c>
      <c r="H71" s="14">
        <f t="shared" si="6"/>
        <v>0.1414213562373095</v>
      </c>
      <c r="I71" s="14">
        <f t="shared" si="6"/>
        <v>0.1414213562373095</v>
      </c>
      <c r="J71" s="12"/>
      <c r="K71" s="210">
        <f t="shared" si="7"/>
        <v>0.02</v>
      </c>
      <c r="L71" s="210">
        <f t="shared" si="7"/>
        <v>0.02</v>
      </c>
      <c r="N71" s="197"/>
    </row>
    <row r="72" spans="1:17">
      <c r="A72" s="165" t="str">
        <f>'Reverb-Er'!A8</f>
        <v>A6-2</v>
      </c>
      <c r="B72" s="64" t="str">
        <f>'Reverb-Er'!B8</f>
        <v>Random uncertainty</v>
      </c>
      <c r="C72" s="166">
        <f>'Reverb-Er'!C8</f>
        <v>0.1</v>
      </c>
      <c r="D72" s="166">
        <f>'Reverb-Er'!D8</f>
        <v>0.1</v>
      </c>
      <c r="E72" s="165" t="str">
        <f>'Reverb-Er'!E8</f>
        <v>Rectangular</v>
      </c>
      <c r="F72" s="166">
        <f>'Reverb-Er'!F8</f>
        <v>1.7320508075688772</v>
      </c>
      <c r="G72" s="31">
        <v>1</v>
      </c>
      <c r="H72" s="2">
        <f t="shared" si="6"/>
        <v>5.7735026918962581E-2</v>
      </c>
      <c r="I72" s="2">
        <f t="shared" si="6"/>
        <v>5.7735026918962581E-2</v>
      </c>
      <c r="J72" s="12"/>
      <c r="K72" s="210">
        <f t="shared" si="7"/>
        <v>3.333333333333334E-3</v>
      </c>
      <c r="L72" s="210">
        <f t="shared" si="7"/>
        <v>3.333333333333334E-3</v>
      </c>
      <c r="N72" s="197"/>
    </row>
    <row r="73" spans="1:17">
      <c r="A73" s="284" t="s">
        <v>11</v>
      </c>
      <c r="B73" s="284"/>
      <c r="C73" s="284"/>
      <c r="D73" s="284"/>
      <c r="E73" s="284"/>
      <c r="F73" s="284"/>
      <c r="G73" s="284"/>
      <c r="H73" s="284"/>
      <c r="I73" s="284"/>
      <c r="J73" s="12"/>
      <c r="K73" s="210"/>
      <c r="L73" s="210"/>
      <c r="N73" s="197"/>
    </row>
    <row r="74" spans="1:17">
      <c r="A74" s="165" t="str">
        <f>'Reverb-Er'!A10</f>
        <v>A6-3</v>
      </c>
      <c r="B74" s="64" t="str">
        <f>'Reverb-Er'!B10</f>
        <v>Reference antenna radiation efficiency</v>
      </c>
      <c r="C74" s="166">
        <f>'Reverb-Er'!C10</f>
        <v>0.3</v>
      </c>
      <c r="D74" s="166">
        <f>'Reverb-Er'!D10</f>
        <v>0.3</v>
      </c>
      <c r="E74" s="165" t="str">
        <f>'Reverb-Er'!E10</f>
        <v>Gaussian</v>
      </c>
      <c r="F74" s="166">
        <f>'Reverb-Er'!F10</f>
        <v>1</v>
      </c>
      <c r="G74" s="165">
        <f>'Reverb-Er'!G10</f>
        <v>1</v>
      </c>
      <c r="H74" s="2">
        <f t="shared" ref="H74:I79" si="8">C74/$F74</f>
        <v>0.3</v>
      </c>
      <c r="I74" s="2">
        <f t="shared" si="8"/>
        <v>0.3</v>
      </c>
      <c r="J74" s="12"/>
      <c r="K74" s="210">
        <f t="shared" ref="K74:L79" si="9">H74^2</f>
        <v>0.09</v>
      </c>
      <c r="L74" s="210">
        <f t="shared" si="9"/>
        <v>0.09</v>
      </c>
      <c r="N74" s="197"/>
    </row>
    <row r="75" spans="1:17" ht="22.5">
      <c r="A75" s="165" t="str">
        <f>'Reverb-Er'!A11</f>
        <v>A6-4</v>
      </c>
      <c r="B75" s="64" t="str">
        <f>'Reverb-Er'!B11</f>
        <v>Mean value estimation of reference antenna mismatch efficiency</v>
      </c>
      <c r="C75" s="166">
        <f>'Reverb-Er'!C11</f>
        <v>0.27</v>
      </c>
      <c r="D75" s="166">
        <f>'Reverb-Er'!D11</f>
        <v>0.27</v>
      </c>
      <c r="E75" s="165" t="str">
        <f>'Reverb-Er'!E11</f>
        <v>Gaussian</v>
      </c>
      <c r="F75" s="166">
        <f>'Reverb-Er'!F11</f>
        <v>1</v>
      </c>
      <c r="G75" s="165">
        <f>'Reverb-Er'!G11</f>
        <v>1</v>
      </c>
      <c r="H75" s="2">
        <f t="shared" si="8"/>
        <v>0.27</v>
      </c>
      <c r="I75" s="2">
        <f t="shared" si="8"/>
        <v>0.27</v>
      </c>
      <c r="J75" s="12"/>
      <c r="K75" s="210">
        <f t="shared" si="9"/>
        <v>7.2900000000000006E-2</v>
      </c>
      <c r="L75" s="210">
        <f t="shared" si="9"/>
        <v>7.2900000000000006E-2</v>
      </c>
      <c r="N75" s="197"/>
    </row>
    <row r="76" spans="1:17">
      <c r="A76" s="165" t="str">
        <f>TE!A11</f>
        <v>C1-3</v>
      </c>
      <c r="B76" s="64" t="str">
        <f>TE!B11</f>
        <v>Uncertainty of the network analyzer</v>
      </c>
      <c r="C76" s="166">
        <f>TE!C11</f>
        <v>0.3</v>
      </c>
      <c r="D76" s="166">
        <f>TE!D11</f>
        <v>0.3</v>
      </c>
      <c r="E76" s="165" t="str">
        <f>TE!E11</f>
        <v>Gaussian</v>
      </c>
      <c r="F76" s="166">
        <f>TE!F11</f>
        <v>1</v>
      </c>
      <c r="G76" s="165">
        <f>TE!G11</f>
        <v>0.3</v>
      </c>
      <c r="H76" s="2">
        <f t="shared" si="8"/>
        <v>0.3</v>
      </c>
      <c r="I76" s="2">
        <f t="shared" si="8"/>
        <v>0.3</v>
      </c>
      <c r="J76" s="12"/>
      <c r="K76" s="210">
        <f t="shared" si="9"/>
        <v>0.09</v>
      </c>
      <c r="L76" s="210">
        <f t="shared" si="9"/>
        <v>0.09</v>
      </c>
      <c r="N76" s="197"/>
    </row>
    <row r="77" spans="1:17">
      <c r="A77" s="165" t="str">
        <f>'Reverb-Er'!A13</f>
        <v>A6-5</v>
      </c>
      <c r="B77" s="64" t="str">
        <f>'Reverb-Er'!B13</f>
        <v>Influence of the reference antenna feed cable</v>
      </c>
      <c r="C77" s="166">
        <f>'Reverb-Er'!C13</f>
        <v>0.2</v>
      </c>
      <c r="D77" s="166">
        <f>'Reverb-Er'!D13</f>
        <v>0.2</v>
      </c>
      <c r="E77" s="165" t="str">
        <f>'Reverb-Er'!E13</f>
        <v>Gaussian</v>
      </c>
      <c r="F77" s="166">
        <f>'Reverb-Er'!F13</f>
        <v>1</v>
      </c>
      <c r="G77" s="165">
        <f>'Reverb-Er'!G13</f>
        <v>1</v>
      </c>
      <c r="H77" s="2">
        <f t="shared" si="8"/>
        <v>0.2</v>
      </c>
      <c r="I77" s="2">
        <f t="shared" si="8"/>
        <v>0.2</v>
      </c>
      <c r="J77" s="12"/>
      <c r="K77" s="210">
        <f t="shared" si="9"/>
        <v>4.0000000000000008E-2</v>
      </c>
      <c r="L77" s="210">
        <f t="shared" si="9"/>
        <v>4.0000000000000008E-2</v>
      </c>
      <c r="N77" s="197"/>
    </row>
    <row r="78" spans="1:17">
      <c r="A78" s="165" t="str">
        <f>'Reverb-Er'!A14</f>
        <v>A6-6</v>
      </c>
      <c r="B78" s="64" t="str">
        <f>'Reverb-Er'!B14</f>
        <v>Mean value estimation of transfer function</v>
      </c>
      <c r="C78" s="166">
        <f>'Reverb-Er'!C14</f>
        <v>0.27</v>
      </c>
      <c r="D78" s="166">
        <f>'Reverb-Er'!D14</f>
        <v>0.27</v>
      </c>
      <c r="E78" s="165" t="str">
        <f>'Reverb-Er'!E14</f>
        <v>Gaussian</v>
      </c>
      <c r="F78" s="166">
        <f>'Reverb-Er'!F14</f>
        <v>1</v>
      </c>
      <c r="G78" s="165">
        <f>'Reverb-Er'!G14</f>
        <v>1</v>
      </c>
      <c r="H78" s="2">
        <f t="shared" si="8"/>
        <v>0.27</v>
      </c>
      <c r="I78" s="2">
        <f t="shared" si="8"/>
        <v>0.27</v>
      </c>
      <c r="J78" s="12"/>
      <c r="K78" s="210">
        <f t="shared" si="9"/>
        <v>7.2900000000000006E-2</v>
      </c>
      <c r="L78" s="210">
        <f t="shared" si="9"/>
        <v>7.2900000000000006E-2</v>
      </c>
      <c r="N78" s="197"/>
    </row>
    <row r="79" spans="1:17">
      <c r="A79" s="165" t="str">
        <f>'Reverb-Er'!A15</f>
        <v>A6-7</v>
      </c>
      <c r="B79" s="64" t="str">
        <f>'Reverb-Er'!B15</f>
        <v>Uniformity of transfer function</v>
      </c>
      <c r="C79" s="166">
        <f>'Reverb-Er'!C15</f>
        <v>0.5</v>
      </c>
      <c r="D79" s="166">
        <f>'Reverb-Er'!D15</f>
        <v>0.5</v>
      </c>
      <c r="E79" s="165" t="str">
        <f>'Reverb-Er'!E15</f>
        <v>Gaussian</v>
      </c>
      <c r="F79" s="166">
        <f>'Reverb-Er'!F15</f>
        <v>1</v>
      </c>
      <c r="G79" s="165">
        <f>'Reverb-Er'!G15</f>
        <v>1</v>
      </c>
      <c r="H79" s="2">
        <f t="shared" si="8"/>
        <v>0.5</v>
      </c>
      <c r="I79" s="2">
        <f t="shared" si="8"/>
        <v>0.5</v>
      </c>
      <c r="J79" s="12"/>
      <c r="K79" s="210">
        <f t="shared" si="9"/>
        <v>0.25</v>
      </c>
      <c r="L79" s="210">
        <f t="shared" si="9"/>
        <v>0.25</v>
      </c>
      <c r="N79" s="197"/>
    </row>
    <row r="80" spans="1:17">
      <c r="A80" s="333" t="s">
        <v>185</v>
      </c>
      <c r="B80" s="333"/>
      <c r="C80" s="333"/>
      <c r="D80" s="333"/>
      <c r="E80" s="333"/>
      <c r="F80" s="333"/>
      <c r="G80" s="333"/>
      <c r="H80" s="46">
        <f>K80</f>
        <v>1.2037995403443771</v>
      </c>
      <c r="I80" s="46">
        <f>L80</f>
        <v>1.2037995403443771</v>
      </c>
      <c r="J80" s="18"/>
      <c r="K80" s="210">
        <f>(SUM(K70:K79))^0.5</f>
        <v>1.2037995403443771</v>
      </c>
      <c r="L80" s="210">
        <f>(SUM(L70:L79))^0.5</f>
        <v>1.2037995403443771</v>
      </c>
      <c r="N80" s="197"/>
    </row>
    <row r="81" spans="1:14">
      <c r="A81" s="333" t="s">
        <v>186</v>
      </c>
      <c r="B81" s="333"/>
      <c r="C81" s="333"/>
      <c r="D81" s="333"/>
      <c r="E81" s="333"/>
      <c r="F81" s="333"/>
      <c r="G81" s="333"/>
      <c r="H81" s="15">
        <f t="shared" ref="H81" si="10">K81</f>
        <v>2.3594470990749792</v>
      </c>
      <c r="I81" s="15">
        <f>L81</f>
        <v>2.3594470990749792</v>
      </c>
      <c r="J81" s="18"/>
      <c r="K81" s="210">
        <f>K80*1.96</f>
        <v>2.3594470990749792</v>
      </c>
      <c r="L81" s="210">
        <f>L80*1.96</f>
        <v>2.3594470990749792</v>
      </c>
      <c r="N81" s="197"/>
    </row>
    <row r="82" spans="1:14">
      <c r="N82" s="82"/>
    </row>
    <row r="83" spans="1:14">
      <c r="N83" s="82"/>
    </row>
    <row r="84" spans="1:14">
      <c r="N84" s="82"/>
    </row>
    <row r="85" spans="1:14">
      <c r="N85" s="82"/>
    </row>
    <row r="86" spans="1:14">
      <c r="N86" s="82"/>
    </row>
    <row r="87" spans="1:14">
      <c r="N87" s="82"/>
    </row>
    <row r="88" spans="1:14">
      <c r="N88" s="82"/>
    </row>
    <row r="89" spans="1:14">
      <c r="N89" s="82"/>
    </row>
  </sheetData>
  <mergeCells count="76">
    <mergeCell ref="K66:L68"/>
    <mergeCell ref="A67:A68"/>
    <mergeCell ref="B67:B68"/>
    <mergeCell ref="C67:D67"/>
    <mergeCell ref="E67:E68"/>
    <mergeCell ref="F67:F68"/>
    <mergeCell ref="A81:G81"/>
    <mergeCell ref="H61:I61"/>
    <mergeCell ref="A63:I63"/>
    <mergeCell ref="A64:I64"/>
    <mergeCell ref="G67:G68"/>
    <mergeCell ref="H67:I67"/>
    <mergeCell ref="A69:I69"/>
    <mergeCell ref="A73:I73"/>
    <mergeCell ref="A80:G80"/>
    <mergeCell ref="A66:I66"/>
    <mergeCell ref="A57:I57"/>
    <mergeCell ref="A58:I58"/>
    <mergeCell ref="A60:I60"/>
    <mergeCell ref="K60:L62"/>
    <mergeCell ref="A61:A62"/>
    <mergeCell ref="B61:B62"/>
    <mergeCell ref="C61:D61"/>
    <mergeCell ref="E61:E62"/>
    <mergeCell ref="F61:F62"/>
    <mergeCell ref="G61:G62"/>
    <mergeCell ref="K48:L50"/>
    <mergeCell ref="A49:A50"/>
    <mergeCell ref="B49:B50"/>
    <mergeCell ref="C49:D49"/>
    <mergeCell ref="E49:E50"/>
    <mergeCell ref="F49:F50"/>
    <mergeCell ref="G49:G50"/>
    <mergeCell ref="H49:I49"/>
    <mergeCell ref="A48:I48"/>
    <mergeCell ref="A51:I51"/>
    <mergeCell ref="A52:G52"/>
    <mergeCell ref="A54:I54"/>
    <mergeCell ref="K54:L56"/>
    <mergeCell ref="C55:D55"/>
    <mergeCell ref="E55:E56"/>
    <mergeCell ref="F55:F56"/>
    <mergeCell ref="G55:G56"/>
    <mergeCell ref="H55:I55"/>
    <mergeCell ref="B1:D1"/>
    <mergeCell ref="A55:A56"/>
    <mergeCell ref="B55:B56"/>
    <mergeCell ref="B2:B3"/>
    <mergeCell ref="C2:D2"/>
    <mergeCell ref="A13:I13"/>
    <mergeCell ref="A16:I16"/>
    <mergeCell ref="A17:I17"/>
    <mergeCell ref="A46:G46"/>
    <mergeCell ref="A23:I23"/>
    <mergeCell ref="A30:I30"/>
    <mergeCell ref="A43:G43"/>
    <mergeCell ref="A14:A15"/>
    <mergeCell ref="B14:B15"/>
    <mergeCell ref="C14:D14"/>
    <mergeCell ref="A44:G44"/>
    <mergeCell ref="A45:G45"/>
    <mergeCell ref="F21:F22"/>
    <mergeCell ref="G21:G22"/>
    <mergeCell ref="E21:E22"/>
    <mergeCell ref="N1:N3"/>
    <mergeCell ref="K13:L15"/>
    <mergeCell ref="E14:E15"/>
    <mergeCell ref="F14:F15"/>
    <mergeCell ref="G14:G15"/>
    <mergeCell ref="H14:I14"/>
    <mergeCell ref="H21:I21"/>
    <mergeCell ref="A20:I20"/>
    <mergeCell ref="K20:L22"/>
    <mergeCell ref="A21:A22"/>
    <mergeCell ref="B21:B22"/>
    <mergeCell ref="C21:D21"/>
  </mergeCells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40" zoomScaleNormal="100" workbookViewId="0">
      <selection activeCell="B29" sqref="B29"/>
    </sheetView>
  </sheetViews>
  <sheetFormatPr defaultColWidth="9.140625" defaultRowHeight="11.25"/>
  <cols>
    <col min="1" max="1" width="5.5703125" style="49" customWidth="1"/>
    <col min="2" max="2" width="59.42578125" style="21" bestFit="1" customWidth="1"/>
    <col min="3" max="3" width="12.7109375" style="53" customWidth="1"/>
    <col min="4" max="4" width="17.42578125" style="49" customWidth="1"/>
    <col min="5" max="5" width="17.42578125" style="53" customWidth="1"/>
    <col min="6" max="6" width="2.85546875" style="49" bestFit="1" customWidth="1"/>
    <col min="7" max="7" width="7.140625" style="53" bestFit="1" customWidth="1"/>
    <col min="8" max="8" width="5.7109375" style="51" customWidth="1"/>
    <col min="9" max="9" width="10" style="212" bestFit="1" customWidth="1"/>
    <col min="10" max="10" width="6.5703125" style="49" customWidth="1"/>
    <col min="11" max="11" width="82" style="49" customWidth="1"/>
    <col min="12" max="16384" width="9.140625" style="49"/>
  </cols>
  <sheetData>
    <row r="1" spans="1:11" ht="15" customHeight="1">
      <c r="B1" s="283" t="s">
        <v>252</v>
      </c>
      <c r="C1" s="283"/>
      <c r="D1" s="283"/>
      <c r="E1" s="283"/>
      <c r="K1" s="283" t="s">
        <v>172</v>
      </c>
    </row>
    <row r="2" spans="1:11">
      <c r="B2" s="313"/>
      <c r="C2" s="360" t="s">
        <v>183</v>
      </c>
      <c r="D2" s="361"/>
      <c r="E2" s="362"/>
      <c r="H2" s="49"/>
      <c r="I2" s="223"/>
      <c r="K2" s="283"/>
    </row>
    <row r="3" spans="1:11">
      <c r="B3" s="313"/>
      <c r="C3" s="238" t="s">
        <v>247</v>
      </c>
      <c r="D3" s="238" t="s">
        <v>248</v>
      </c>
      <c r="E3" s="238" t="s">
        <v>174</v>
      </c>
      <c r="H3" s="49"/>
      <c r="I3" s="223"/>
      <c r="K3" s="283"/>
    </row>
    <row r="4" spans="1:11">
      <c r="B4" s="217" t="s">
        <v>147</v>
      </c>
      <c r="C4" s="32" t="s">
        <v>249</v>
      </c>
      <c r="D4" s="32" t="s">
        <v>249</v>
      </c>
      <c r="E4" s="20">
        <f>G44</f>
        <v>4.9386350541824795</v>
      </c>
      <c r="H4" s="49"/>
      <c r="I4" s="223"/>
      <c r="K4" s="204"/>
    </row>
    <row r="5" spans="1:11">
      <c r="B5" s="217" t="s">
        <v>134</v>
      </c>
      <c r="C5" s="32" t="s">
        <v>249</v>
      </c>
      <c r="D5" s="32" t="s">
        <v>249</v>
      </c>
      <c r="E5" s="32">
        <f>G77</f>
        <v>4.9570005491234994</v>
      </c>
      <c r="F5" s="70"/>
      <c r="G5" s="69"/>
      <c r="H5" s="70"/>
      <c r="I5" s="224"/>
      <c r="K5" s="59"/>
    </row>
    <row r="6" spans="1:11">
      <c r="B6" s="217" t="s">
        <v>49</v>
      </c>
      <c r="C6" s="32" t="s">
        <v>249</v>
      </c>
      <c r="D6" s="32" t="s">
        <v>249</v>
      </c>
      <c r="E6" s="83">
        <f>MAX(G94:H94)</f>
        <v>3.528208697530991</v>
      </c>
      <c r="F6" s="70"/>
      <c r="G6" s="69"/>
      <c r="H6" s="70"/>
      <c r="I6" s="224"/>
      <c r="K6" s="59"/>
    </row>
    <row r="7" spans="1:11">
      <c r="B7" s="216" t="s">
        <v>238</v>
      </c>
      <c r="C7" s="33" t="s">
        <v>250</v>
      </c>
      <c r="D7" s="33" t="s">
        <v>251</v>
      </c>
      <c r="E7" s="33">
        <v>5</v>
      </c>
      <c r="F7" s="70"/>
      <c r="G7" s="69"/>
      <c r="H7" s="70"/>
      <c r="I7" s="224"/>
      <c r="K7" s="197"/>
    </row>
    <row r="8" spans="1:11">
      <c r="B8" s="87"/>
      <c r="C8" s="88"/>
      <c r="D8" s="70"/>
      <c r="E8" s="69"/>
      <c r="F8" s="70"/>
      <c r="G8" s="69"/>
      <c r="H8" s="70"/>
      <c r="I8" s="224"/>
      <c r="K8" s="59"/>
    </row>
    <row r="9" spans="1:11">
      <c r="B9" s="87"/>
      <c r="C9" s="88"/>
      <c r="D9" s="70"/>
      <c r="E9" s="69"/>
      <c r="F9" s="70"/>
      <c r="G9" s="69"/>
      <c r="H9" s="70"/>
      <c r="I9" s="224"/>
      <c r="K9" s="59"/>
    </row>
    <row r="10" spans="1:11">
      <c r="H10" s="70"/>
      <c r="I10" s="224"/>
      <c r="K10" s="59"/>
    </row>
    <row r="11" spans="1:11">
      <c r="A11" s="283" t="s">
        <v>218</v>
      </c>
      <c r="B11" s="283"/>
      <c r="C11" s="283"/>
      <c r="D11" s="283"/>
      <c r="E11" s="283"/>
      <c r="F11" s="283"/>
      <c r="G11" s="283"/>
      <c r="H11" s="61"/>
      <c r="I11" s="321" t="s">
        <v>240</v>
      </c>
      <c r="K11" s="59"/>
    </row>
    <row r="12" spans="1:11">
      <c r="A12" s="284" t="s">
        <v>0</v>
      </c>
      <c r="B12" s="284" t="s">
        <v>1</v>
      </c>
      <c r="C12" s="187"/>
      <c r="D12" s="284" t="s">
        <v>2</v>
      </c>
      <c r="E12" s="294" t="s">
        <v>3</v>
      </c>
      <c r="F12" s="299" t="s">
        <v>4</v>
      </c>
      <c r="G12" s="188"/>
      <c r="H12" s="85"/>
      <c r="I12" s="321"/>
      <c r="K12" s="59"/>
    </row>
    <row r="13" spans="1:11" s="55" customFormat="1" ht="22.5">
      <c r="A13" s="284"/>
      <c r="B13" s="284"/>
      <c r="C13" s="187" t="s">
        <v>174</v>
      </c>
      <c r="D13" s="284"/>
      <c r="E13" s="294"/>
      <c r="F13" s="299"/>
      <c r="G13" s="187" t="s">
        <v>174</v>
      </c>
      <c r="H13" s="86"/>
      <c r="I13" s="321"/>
      <c r="K13" s="182"/>
    </row>
    <row r="14" spans="1:11">
      <c r="A14" s="295" t="s">
        <v>177</v>
      </c>
      <c r="B14" s="295"/>
      <c r="C14" s="295"/>
      <c r="D14" s="295"/>
      <c r="E14" s="295"/>
      <c r="F14" s="295"/>
      <c r="G14" s="186"/>
      <c r="H14" s="45"/>
      <c r="I14" s="225"/>
      <c r="K14" s="59"/>
    </row>
    <row r="15" spans="1:11">
      <c r="A15" s="3" t="str">
        <f>'IAC-Er'!A4</f>
        <v>A1-1</v>
      </c>
      <c r="B15" s="3" t="str">
        <f>'IAC-Er'!B4</f>
        <v>Positioning misalignment between the BS and the reference antenna</v>
      </c>
      <c r="C15" s="35">
        <f>'IAC-Er'!E4</f>
        <v>1.7999999999999999E-2</v>
      </c>
      <c r="D15" s="3" t="str">
        <f>'IAC-Er'!F4</f>
        <v>Rectangular</v>
      </c>
      <c r="E15" s="35">
        <f>'IAC-Er'!G4</f>
        <v>1.7320508075688772</v>
      </c>
      <c r="F15" s="1">
        <v>1</v>
      </c>
      <c r="G15" s="36">
        <f t="shared" ref="G15:G26" si="0">C15/$E15</f>
        <v>1.0392304845413263E-2</v>
      </c>
      <c r="H15" s="7"/>
      <c r="I15" s="226">
        <f t="shared" ref="I15:I40" si="1">G15^2</f>
        <v>1.08E-4</v>
      </c>
      <c r="K15" s="59"/>
    </row>
    <row r="16" spans="1:11">
      <c r="A16" s="3" t="str">
        <f>'IAC-Er'!A5</f>
        <v>A1-2</v>
      </c>
      <c r="B16" s="27" t="str">
        <f>'IAC-Er'!B5</f>
        <v>Pointing misalignment between the BS and the receiving antenna</v>
      </c>
      <c r="C16" s="35">
        <f>'IAC-Er'!E5</f>
        <v>0</v>
      </c>
      <c r="D16" s="3" t="str">
        <f>'IAC-Er'!F5</f>
        <v>Rectangular</v>
      </c>
      <c r="E16" s="35">
        <f>'IAC-Er'!G5</f>
        <v>1.7320508075688772</v>
      </c>
      <c r="F16" s="1">
        <v>1</v>
      </c>
      <c r="G16" s="36">
        <f t="shared" si="0"/>
        <v>0</v>
      </c>
      <c r="H16" s="7"/>
      <c r="I16" s="210">
        <f t="shared" si="1"/>
        <v>0</v>
      </c>
      <c r="K16" s="59"/>
    </row>
    <row r="17" spans="1:11">
      <c r="A17" s="3" t="str">
        <f>'IAC-Er'!A6</f>
        <v>A1-3</v>
      </c>
      <c r="B17" s="27" t="str">
        <f>'IAC-Er'!B6</f>
        <v>Quality of quiet zone</v>
      </c>
      <c r="C17" s="35">
        <f>'IAC-Er'!E6</f>
        <v>0.1</v>
      </c>
      <c r="D17" s="3" t="str">
        <f>'IAC-Er'!F6</f>
        <v>Gaussian</v>
      </c>
      <c r="E17" s="35">
        <f>'IAC-Er'!G6</f>
        <v>1</v>
      </c>
      <c r="F17" s="1">
        <v>1</v>
      </c>
      <c r="G17" s="36">
        <f t="shared" si="0"/>
        <v>0.1</v>
      </c>
      <c r="H17" s="7"/>
      <c r="I17" s="210">
        <f t="shared" si="1"/>
        <v>1.0000000000000002E-2</v>
      </c>
      <c r="K17" s="59"/>
    </row>
    <row r="18" spans="1:11">
      <c r="A18" s="3" t="str">
        <f>'IAC-Er'!A7</f>
        <v>A1-4a</v>
      </c>
      <c r="B18" s="27" t="str">
        <f>'IAC-Er'!B7</f>
        <v>Polarization mismatch between the BS and the receiving antenna</v>
      </c>
      <c r="C18" s="35">
        <f>'IAC-Er'!E7</f>
        <v>1.7999999999999999E-2</v>
      </c>
      <c r="D18" s="3" t="str">
        <f>'IAC-Er'!F7</f>
        <v>Rectangular</v>
      </c>
      <c r="E18" s="35">
        <f>'IAC-Er'!G7</f>
        <v>1.7320508075688772</v>
      </c>
      <c r="F18" s="1">
        <v>1</v>
      </c>
      <c r="G18" s="36">
        <f t="shared" si="0"/>
        <v>1.0392304845413263E-2</v>
      </c>
      <c r="H18" s="7"/>
      <c r="I18" s="210">
        <f t="shared" si="1"/>
        <v>1.08E-4</v>
      </c>
      <c r="K18" s="59"/>
    </row>
    <row r="19" spans="1:11">
      <c r="A19" s="3" t="str">
        <f>'IAC-Er'!A8</f>
        <v>A1-5a</v>
      </c>
      <c r="B19" s="27" t="str">
        <f>'IAC-Er'!B8</f>
        <v>Mutual coupling between the BS and the receiving antenna</v>
      </c>
      <c r="C19" s="35">
        <f>'IAC-Er'!E8</f>
        <v>0</v>
      </c>
      <c r="D19" s="3" t="str">
        <f>'IAC-Er'!F8</f>
        <v>Rectangular</v>
      </c>
      <c r="E19" s="35">
        <f>'IAC-Er'!G8</f>
        <v>1.7320508075688772</v>
      </c>
      <c r="F19" s="1">
        <v>1</v>
      </c>
      <c r="G19" s="36">
        <f t="shared" si="0"/>
        <v>0</v>
      </c>
      <c r="H19" s="7"/>
      <c r="I19" s="210">
        <f t="shared" si="1"/>
        <v>0</v>
      </c>
      <c r="K19" s="59"/>
    </row>
    <row r="20" spans="1:11">
      <c r="A20" s="3" t="str">
        <f>'IAC-Er'!A9</f>
        <v>A1-6</v>
      </c>
      <c r="B20" s="27" t="str">
        <f>'IAC-Er'!B9</f>
        <v>Phase curvature</v>
      </c>
      <c r="C20" s="35">
        <f>'IAC-Er'!E9</f>
        <v>0.05</v>
      </c>
      <c r="D20" s="3" t="str">
        <f>'IAC-Er'!F9</f>
        <v>Gaussian</v>
      </c>
      <c r="E20" s="35">
        <f>'IAC-Er'!G9</f>
        <v>1</v>
      </c>
      <c r="F20" s="1">
        <v>1</v>
      </c>
      <c r="G20" s="36">
        <f t="shared" si="0"/>
        <v>0.05</v>
      </c>
      <c r="H20" s="7"/>
      <c r="I20" s="210">
        <f t="shared" si="1"/>
        <v>2.5000000000000005E-3</v>
      </c>
      <c r="K20" s="59"/>
    </row>
    <row r="21" spans="1:11" ht="22.5">
      <c r="A21" s="3" t="str">
        <f>TE!A17</f>
        <v>C1-7</v>
      </c>
      <c r="B21" s="27" t="str">
        <f>TE!B17</f>
        <v>Uncertainty of the RF power measurement equipment (e.g. spectrum analyzer, power meter) - low power (UEM, absolute ACLR)</v>
      </c>
      <c r="C21" s="35">
        <f>TE!E17</f>
        <v>0.6</v>
      </c>
      <c r="D21" s="3" t="str">
        <f>TE!F17</f>
        <v xml:space="preserve"> Gaussian</v>
      </c>
      <c r="E21" s="35">
        <f>TE!G17</f>
        <v>1</v>
      </c>
      <c r="F21" s="1">
        <v>1</v>
      </c>
      <c r="G21" s="36">
        <f t="shared" si="0"/>
        <v>0.6</v>
      </c>
      <c r="H21" s="7"/>
      <c r="I21" s="210">
        <f t="shared" si="1"/>
        <v>0.36</v>
      </c>
      <c r="K21" s="59"/>
    </row>
    <row r="22" spans="1:11">
      <c r="A22" s="3" t="str">
        <f>'IAC-Er'!A11</f>
        <v>A1-16</v>
      </c>
      <c r="B22" s="27" t="str">
        <f>'IAC-Er'!B11</f>
        <v>Frequency flatness of test system</v>
      </c>
      <c r="C22" s="35">
        <f>'IAC-Er'!E11</f>
        <v>0.25</v>
      </c>
      <c r="D22" s="3" t="str">
        <f>'IAC-Er'!F11</f>
        <v>Gaussian</v>
      </c>
      <c r="E22" s="35">
        <f>'IAC-Er'!G11</f>
        <v>1</v>
      </c>
      <c r="F22" s="1">
        <v>1</v>
      </c>
      <c r="G22" s="36">
        <f t="shared" si="0"/>
        <v>0.25</v>
      </c>
      <c r="H22" s="7"/>
      <c r="I22" s="210">
        <f t="shared" si="1"/>
        <v>6.25E-2</v>
      </c>
      <c r="K22" s="59"/>
    </row>
    <row r="23" spans="1:11">
      <c r="A23" s="3" t="str">
        <f>'IAC-Er'!A12</f>
        <v>A1-21</v>
      </c>
      <c r="B23" s="27" t="str">
        <f>'IAC-Er'!B12</f>
        <v>Uncertainty of the LNA (FR2 only)</v>
      </c>
      <c r="C23" s="35">
        <f>'IAC-Er'!E12</f>
        <v>0</v>
      </c>
      <c r="D23" s="3" t="str">
        <f>'IAC-Er'!F12</f>
        <v>Gaussian</v>
      </c>
      <c r="E23" s="35">
        <f>'IAC-Er'!G12</f>
        <v>1</v>
      </c>
      <c r="F23" s="1">
        <v>1</v>
      </c>
      <c r="G23" s="36">
        <f t="shared" si="0"/>
        <v>0</v>
      </c>
      <c r="H23" s="7"/>
      <c r="I23" s="210">
        <f t="shared" si="1"/>
        <v>0</v>
      </c>
      <c r="K23" s="59"/>
    </row>
    <row r="24" spans="1:11">
      <c r="A24" s="3" t="str">
        <f>'IAC-Er'!A13</f>
        <v>A1-22</v>
      </c>
      <c r="B24" s="27" t="str">
        <f>'IAC-Er'!B13</f>
        <v>Uncertainty of the mixer (FR2 only)</v>
      </c>
      <c r="C24" s="35">
        <f>'IAC-Er'!E13</f>
        <v>2.25</v>
      </c>
      <c r="D24" s="3" t="str">
        <f>'IAC-Er'!F13</f>
        <v>Gaussian</v>
      </c>
      <c r="E24" s="35">
        <f>'IAC-Er'!G13</f>
        <v>1</v>
      </c>
      <c r="F24" s="1">
        <v>1</v>
      </c>
      <c r="G24" s="36">
        <f t="shared" si="0"/>
        <v>2.25</v>
      </c>
      <c r="H24" s="7"/>
      <c r="I24" s="210">
        <f t="shared" si="1"/>
        <v>5.0625</v>
      </c>
      <c r="K24" s="59"/>
    </row>
    <row r="25" spans="1:11">
      <c r="A25" s="3" t="str">
        <f>'IAC-Er'!A14</f>
        <v>A1-7</v>
      </c>
      <c r="B25" s="27" t="str">
        <f>'IAC-Er'!B14</f>
        <v>Impedance mismatch in the receiving chain</v>
      </c>
      <c r="C25" s="35">
        <f>'IAC-Er'!E14</f>
        <v>0.42</v>
      </c>
      <c r="D25" s="3" t="str">
        <f>'IAC-Er'!F14</f>
        <v>U-shaped</v>
      </c>
      <c r="E25" s="35">
        <f>'IAC-Er'!G14</f>
        <v>1.4142135623730951</v>
      </c>
      <c r="F25" s="1">
        <v>1</v>
      </c>
      <c r="G25" s="36">
        <f t="shared" si="0"/>
        <v>0.29698484809834991</v>
      </c>
      <c r="H25" s="7"/>
      <c r="I25" s="210">
        <f t="shared" si="1"/>
        <v>8.8199999999999973E-2</v>
      </c>
      <c r="K25" s="59"/>
    </row>
    <row r="26" spans="1:11">
      <c r="A26" s="3" t="str">
        <f>'IAC-Er'!A15</f>
        <v>A1-8</v>
      </c>
      <c r="B26" s="27" t="str">
        <f>'IAC-Er'!B15</f>
        <v>Random uncertainty</v>
      </c>
      <c r="C26" s="35">
        <f>'IAC-Er'!E15</f>
        <v>0.1</v>
      </c>
      <c r="D26" s="3" t="str">
        <f>'IAC-Er'!F15</f>
        <v>Rectangular</v>
      </c>
      <c r="E26" s="35">
        <f>'IAC-Er'!G15</f>
        <v>1.7320508075688772</v>
      </c>
      <c r="F26" s="1">
        <v>1</v>
      </c>
      <c r="G26" s="36">
        <f t="shared" si="0"/>
        <v>5.7735026918962581E-2</v>
      </c>
      <c r="H26" s="7"/>
      <c r="I26" s="210">
        <f t="shared" si="1"/>
        <v>3.333333333333334E-3</v>
      </c>
      <c r="K26" s="59"/>
    </row>
    <row r="27" spans="1:11">
      <c r="A27" s="307" t="s">
        <v>11</v>
      </c>
      <c r="B27" s="308"/>
      <c r="C27" s="308"/>
      <c r="D27" s="308"/>
      <c r="E27" s="308"/>
      <c r="F27" s="308"/>
      <c r="G27" s="309"/>
      <c r="H27" s="45"/>
      <c r="I27" s="210">
        <f t="shared" si="1"/>
        <v>0</v>
      </c>
      <c r="K27" s="59"/>
    </row>
    <row r="28" spans="1:11">
      <c r="A28" s="3" t="str">
        <f>'IAC-Er'!A17</f>
        <v>A1-9</v>
      </c>
      <c r="B28" s="27" t="str">
        <f>'IAC-Er'!B17</f>
        <v>Impedance mismatch between the receiving antenna and the network analyzer</v>
      </c>
      <c r="C28" s="35">
        <f>'IAC-Er'!E17</f>
        <v>0.56999999999999995</v>
      </c>
      <c r="D28" s="3" t="str">
        <f>'IAC-Er'!F17</f>
        <v>U-shaped</v>
      </c>
      <c r="E28" s="35">
        <f>'IAC-Er'!G17</f>
        <v>1.4142135623730951</v>
      </c>
      <c r="F28" s="1">
        <v>1</v>
      </c>
      <c r="G28" s="36">
        <f t="shared" ref="G28:G40" si="2">C28/$E28</f>
        <v>0.40305086527633205</v>
      </c>
      <c r="H28" s="7"/>
      <c r="I28" s="210">
        <f t="shared" si="1"/>
        <v>0.16244999999999996</v>
      </c>
      <c r="K28" s="59"/>
    </row>
    <row r="29" spans="1:11" ht="22.5">
      <c r="A29" s="3" t="str">
        <f>'IAC-Er'!A18</f>
        <v>A1-10</v>
      </c>
      <c r="B29" s="27" t="str">
        <f>'IAC-Er'!B18</f>
        <v>Positioning and pointing misalignment between the reference antenna and the receiving antenna</v>
      </c>
      <c r="C29" s="35">
        <f>'IAC-Er'!E18</f>
        <v>0.43</v>
      </c>
      <c r="D29" s="3" t="str">
        <f>'IAC-Er'!F18</f>
        <v>Rectangular</v>
      </c>
      <c r="E29" s="35">
        <f>'IAC-Er'!G18</f>
        <v>1.7320508075688772</v>
      </c>
      <c r="F29" s="1">
        <v>1</v>
      </c>
      <c r="G29" s="36">
        <f t="shared" si="2"/>
        <v>0.2482606157515391</v>
      </c>
      <c r="H29" s="7"/>
      <c r="I29" s="210">
        <f t="shared" si="1"/>
        <v>6.1633333333333346E-2</v>
      </c>
      <c r="K29" s="59"/>
    </row>
    <row r="30" spans="1:11">
      <c r="A30" s="3" t="str">
        <f>'IAC-Er'!A19</f>
        <v>A1-11</v>
      </c>
      <c r="B30" s="27" t="str">
        <f>'IAC-Er'!B19</f>
        <v>Impedance mismatch between the reference antenna and the network analyzer.</v>
      </c>
      <c r="C30" s="35">
        <f>'IAC-Er'!E19</f>
        <v>0.56999999999999995</v>
      </c>
      <c r="D30" s="3" t="str">
        <f>'IAC-Er'!F19</f>
        <v>U-shaped</v>
      </c>
      <c r="E30" s="35">
        <f>'IAC-Er'!G19</f>
        <v>1.4142135623730951</v>
      </c>
      <c r="F30" s="1">
        <v>1</v>
      </c>
      <c r="G30" s="36">
        <f t="shared" si="2"/>
        <v>0.40305086527633205</v>
      </c>
      <c r="H30" s="7"/>
      <c r="I30" s="210">
        <f t="shared" si="1"/>
        <v>0.16244999999999996</v>
      </c>
      <c r="K30" s="59"/>
    </row>
    <row r="31" spans="1:11">
      <c r="A31" s="3" t="str">
        <f>'IAC-Er'!A20</f>
        <v>A1-3</v>
      </c>
      <c r="B31" s="27" t="str">
        <f>'IAC-Er'!B20</f>
        <v>Quality of quiet zone</v>
      </c>
      <c r="C31" s="35">
        <f>'IAC-Er'!E20</f>
        <v>0.1</v>
      </c>
      <c r="D31" s="3" t="str">
        <f>'IAC-Er'!F20</f>
        <v>Gaussian</v>
      </c>
      <c r="E31" s="35">
        <f>'IAC-Er'!G20</f>
        <v>1</v>
      </c>
      <c r="F31" s="1">
        <v>1</v>
      </c>
      <c r="G31" s="36">
        <f t="shared" si="2"/>
        <v>0.1</v>
      </c>
      <c r="H31" s="7"/>
      <c r="I31" s="210">
        <f t="shared" si="1"/>
        <v>1.0000000000000002E-2</v>
      </c>
      <c r="K31" s="59"/>
    </row>
    <row r="32" spans="1:11">
      <c r="A32" s="3" t="str">
        <f>'IAC-Er'!A21</f>
        <v>A1-4b</v>
      </c>
      <c r="B32" s="27" t="str">
        <f>'IAC-Er'!B21</f>
        <v>Polarization mismatch between the reference antenna and the receiving antenna</v>
      </c>
      <c r="C32" s="35">
        <f>'IAC-Er'!E21</f>
        <v>1.7999999999999999E-2</v>
      </c>
      <c r="D32" s="3" t="str">
        <f>'IAC-Er'!F21</f>
        <v>Rectangular</v>
      </c>
      <c r="E32" s="35">
        <f>'IAC-Er'!G21</f>
        <v>1.7320508075688772</v>
      </c>
      <c r="F32" s="1">
        <v>1</v>
      </c>
      <c r="G32" s="36">
        <f t="shared" si="2"/>
        <v>1.0392304845413263E-2</v>
      </c>
      <c r="H32" s="7"/>
      <c r="I32" s="210">
        <f t="shared" si="1"/>
        <v>1.08E-4</v>
      </c>
      <c r="K32" s="59"/>
    </row>
    <row r="33" spans="1:11">
      <c r="A33" s="3" t="str">
        <f>'IAC-Er'!A22</f>
        <v>A1-5b</v>
      </c>
      <c r="B33" s="27" t="str">
        <f>'IAC-Er'!B22</f>
        <v>Mutual coupling between the reference antenna and the receiving antenna</v>
      </c>
      <c r="C33" s="35">
        <f>'IAC-Er'!E22</f>
        <v>0</v>
      </c>
      <c r="D33" s="3" t="str">
        <f>'IAC-Er'!F22</f>
        <v>Rectangular</v>
      </c>
      <c r="E33" s="35">
        <f>'IAC-Er'!G22</f>
        <v>1.7320508075688772</v>
      </c>
      <c r="F33" s="1">
        <v>1</v>
      </c>
      <c r="G33" s="36">
        <f t="shared" si="2"/>
        <v>0</v>
      </c>
      <c r="H33" s="7"/>
      <c r="I33" s="210">
        <f t="shared" si="1"/>
        <v>0</v>
      </c>
      <c r="K33" s="59"/>
    </row>
    <row r="34" spans="1:11">
      <c r="A34" s="3" t="str">
        <f>'IAC-Er'!A23</f>
        <v>A1-6</v>
      </c>
      <c r="B34" s="27" t="str">
        <f>'IAC-Er'!B23</f>
        <v>Phase curvature</v>
      </c>
      <c r="C34" s="35">
        <f>'IAC-Er'!E23</f>
        <v>7.0000000000000007E-2</v>
      </c>
      <c r="D34" s="3" t="str">
        <f>'IAC-Er'!F23</f>
        <v>Gaussian</v>
      </c>
      <c r="E34" s="35">
        <f>'IAC-Er'!G23</f>
        <v>1</v>
      </c>
      <c r="F34" s="1">
        <v>1</v>
      </c>
      <c r="G34" s="36">
        <f t="shared" si="2"/>
        <v>7.0000000000000007E-2</v>
      </c>
      <c r="H34" s="7"/>
      <c r="I34" s="210">
        <f t="shared" si="1"/>
        <v>4.9000000000000007E-3</v>
      </c>
      <c r="K34" s="59"/>
    </row>
    <row r="35" spans="1:11">
      <c r="A35" s="42" t="str">
        <f>TE!A18</f>
        <v>C1-3</v>
      </c>
      <c r="B35" s="44" t="str">
        <f>TE!B18</f>
        <v>Uncertainty of the network analyzer</v>
      </c>
      <c r="C35" s="43">
        <f>TE!E18</f>
        <v>0.3</v>
      </c>
      <c r="D35" s="43" t="str">
        <f>TE!F18</f>
        <v xml:space="preserve"> Gaussian</v>
      </c>
      <c r="E35" s="43">
        <f>TE!G18</f>
        <v>1</v>
      </c>
      <c r="F35" s="1">
        <v>1</v>
      </c>
      <c r="G35" s="36">
        <f t="shared" si="2"/>
        <v>0.3</v>
      </c>
      <c r="H35" s="7"/>
      <c r="I35" s="210">
        <f t="shared" si="1"/>
        <v>0.09</v>
      </c>
      <c r="K35" s="59"/>
    </row>
    <row r="36" spans="1:11">
      <c r="A36" s="3" t="str">
        <f>'IAC-Er'!A25</f>
        <v>A1-12</v>
      </c>
      <c r="B36" s="27" t="str">
        <f>'IAC-Er'!B25</f>
        <v>Influence of the reference antenna feed cable</v>
      </c>
      <c r="C36" s="35">
        <f>'IAC-Er'!E25</f>
        <v>0.18</v>
      </c>
      <c r="D36" s="3" t="str">
        <f>'IAC-Er'!F25</f>
        <v>Rectangular</v>
      </c>
      <c r="E36" s="35">
        <f>'IAC-Er'!G25</f>
        <v>1.7320508075688772</v>
      </c>
      <c r="F36" s="1">
        <v>1</v>
      </c>
      <c r="G36" s="36">
        <f t="shared" si="2"/>
        <v>0.10392304845413264</v>
      </c>
      <c r="H36" s="7"/>
      <c r="I36" s="210">
        <f t="shared" si="1"/>
        <v>1.0800000000000001E-2</v>
      </c>
      <c r="K36" s="59"/>
    </row>
    <row r="37" spans="1:11">
      <c r="A37" s="3" t="str">
        <f>'IAC-Er'!A26</f>
        <v>A1-13</v>
      </c>
      <c r="B37" s="27" t="str">
        <f>'IAC-Er'!B26</f>
        <v>Reference antenna feed cable loss measurement uncertainty</v>
      </c>
      <c r="C37" s="35">
        <f>'IAC-Er'!E26</f>
        <v>0.1</v>
      </c>
      <c r="D37" s="3" t="str">
        <f>'IAC-Er'!F26</f>
        <v>Gaussian</v>
      </c>
      <c r="E37" s="35">
        <f>'IAC-Er'!G26</f>
        <v>1</v>
      </c>
      <c r="F37" s="1">
        <v>1</v>
      </c>
      <c r="G37" s="36">
        <f t="shared" si="2"/>
        <v>0.1</v>
      </c>
      <c r="H37" s="7"/>
      <c r="I37" s="210">
        <f t="shared" si="1"/>
        <v>1.0000000000000002E-2</v>
      </c>
      <c r="K37" s="59"/>
    </row>
    <row r="38" spans="1:11">
      <c r="A38" s="3" t="str">
        <f>'IAC-Er'!A27</f>
        <v>A1-14</v>
      </c>
      <c r="B38" s="27" t="str">
        <f>'IAC-Er'!B27</f>
        <v>Influence of the receiving antenna feed cable</v>
      </c>
      <c r="C38" s="35">
        <f>'IAC-Er'!E27</f>
        <v>0.18</v>
      </c>
      <c r="D38" s="3" t="str">
        <f>'IAC-Er'!F27</f>
        <v>Rectangular</v>
      </c>
      <c r="E38" s="35">
        <f>'IAC-Er'!G27</f>
        <v>1.7320508075688772</v>
      </c>
      <c r="F38" s="1">
        <v>1</v>
      </c>
      <c r="G38" s="36">
        <f t="shared" si="2"/>
        <v>0.10392304845413264</v>
      </c>
      <c r="H38" s="7"/>
      <c r="I38" s="210">
        <f t="shared" si="1"/>
        <v>1.0800000000000001E-2</v>
      </c>
      <c r="K38" s="59"/>
    </row>
    <row r="39" spans="1:11">
      <c r="A39" s="42" t="str">
        <f>TE!A19</f>
        <v>C1-4</v>
      </c>
      <c r="B39" s="44" t="str">
        <f>TE!B19</f>
        <v>Uncertainty of the absolute gain of the reference antenna</v>
      </c>
      <c r="C39" s="43">
        <f>TE!E19</f>
        <v>0.52</v>
      </c>
      <c r="D39" s="43" t="str">
        <f>TE!F19</f>
        <v>Rectangular</v>
      </c>
      <c r="E39" s="43">
        <f>TE!G19</f>
        <v>1.7320508075688772</v>
      </c>
      <c r="F39" s="1">
        <v>1</v>
      </c>
      <c r="G39" s="36">
        <f t="shared" si="2"/>
        <v>0.30022213997860542</v>
      </c>
      <c r="H39" s="7"/>
      <c r="I39" s="210">
        <f t="shared" si="1"/>
        <v>9.0133333333333343E-2</v>
      </c>
      <c r="K39" s="59"/>
    </row>
    <row r="40" spans="1:11">
      <c r="A40" s="3" t="str">
        <f>'IAC-Er'!A29</f>
        <v>A1-15</v>
      </c>
      <c r="B40" s="27" t="str">
        <f>'IAC-Er'!B29</f>
        <v>Uncertainty of the absolute gain of the receiving antenna</v>
      </c>
      <c r="C40" s="35">
        <f>'IAC-Er'!E29</f>
        <v>0</v>
      </c>
      <c r="D40" s="3" t="str">
        <f>'IAC-Er'!F29</f>
        <v>Rectangular</v>
      </c>
      <c r="E40" s="35">
        <f>'IAC-Er'!G29</f>
        <v>1.7320508075688772</v>
      </c>
      <c r="F40" s="1">
        <v>1</v>
      </c>
      <c r="G40" s="36">
        <f t="shared" si="2"/>
        <v>0</v>
      </c>
      <c r="H40" s="7"/>
      <c r="I40" s="210">
        <f t="shared" si="1"/>
        <v>0</v>
      </c>
      <c r="K40" s="59"/>
    </row>
    <row r="41" spans="1:11">
      <c r="A41" s="333" t="s">
        <v>185</v>
      </c>
      <c r="B41" s="333"/>
      <c r="C41" s="333"/>
      <c r="D41" s="333"/>
      <c r="E41" s="333"/>
      <c r="F41" s="333"/>
      <c r="G41" s="167">
        <f>I41</f>
        <v>2.4904866994224233</v>
      </c>
      <c r="H41" s="6"/>
      <c r="I41" s="210">
        <f>(SUM(I15:I40))^0.5</f>
        <v>2.4904866994224233</v>
      </c>
      <c r="K41" s="59"/>
    </row>
    <row r="42" spans="1:11">
      <c r="A42" s="333" t="s">
        <v>186</v>
      </c>
      <c r="B42" s="333"/>
      <c r="C42" s="333"/>
      <c r="D42" s="333"/>
      <c r="E42" s="333"/>
      <c r="F42" s="333"/>
      <c r="G42" s="167">
        <f>I42</f>
        <v>4.8813539308679497</v>
      </c>
      <c r="H42" s="6"/>
      <c r="I42" s="210">
        <f>I41*1.96</f>
        <v>4.8813539308679497</v>
      </c>
      <c r="K42" s="59"/>
    </row>
    <row r="43" spans="1:11">
      <c r="A43" s="337" t="s">
        <v>43</v>
      </c>
      <c r="B43" s="337"/>
      <c r="C43" s="337"/>
      <c r="D43" s="337"/>
      <c r="E43" s="337"/>
      <c r="F43" s="337"/>
      <c r="G43" s="23">
        <v>0.75</v>
      </c>
      <c r="H43" s="24"/>
      <c r="K43" s="59"/>
    </row>
    <row r="44" spans="1:11">
      <c r="A44" s="337" t="s">
        <v>44</v>
      </c>
      <c r="B44" s="337"/>
      <c r="C44" s="337"/>
      <c r="D44" s="337"/>
      <c r="E44" s="337"/>
      <c r="F44" s="337"/>
      <c r="G44" s="23">
        <f t="shared" ref="G44" si="3">((G42^2)+(G43^2))^0.5</f>
        <v>4.9386350541824795</v>
      </c>
      <c r="H44" s="25"/>
      <c r="K44" s="59"/>
    </row>
    <row r="45" spans="1:11">
      <c r="A45" s="56"/>
      <c r="B45" s="57"/>
      <c r="C45" s="25"/>
      <c r="D45" s="56"/>
      <c r="E45" s="25"/>
      <c r="F45" s="56"/>
      <c r="H45" s="49"/>
      <c r="K45" s="59"/>
    </row>
    <row r="46" spans="1:11">
      <c r="H46" s="49"/>
      <c r="K46" s="59"/>
    </row>
    <row r="47" spans="1:11">
      <c r="A47" s="283" t="s">
        <v>226</v>
      </c>
      <c r="B47" s="283"/>
      <c r="C47" s="283"/>
      <c r="D47" s="283"/>
      <c r="E47" s="283"/>
      <c r="F47" s="283"/>
      <c r="G47" s="283"/>
      <c r="K47" s="59"/>
    </row>
    <row r="48" spans="1:11">
      <c r="A48" s="284" t="s">
        <v>170</v>
      </c>
      <c r="B48" s="284" t="s">
        <v>1</v>
      </c>
      <c r="C48" s="187"/>
      <c r="D48" s="284" t="s">
        <v>2</v>
      </c>
      <c r="E48" s="294" t="s">
        <v>3</v>
      </c>
      <c r="F48" s="299" t="s">
        <v>4</v>
      </c>
      <c r="G48" s="188"/>
      <c r="H48" s="16"/>
      <c r="K48" s="59"/>
    </row>
    <row r="49" spans="1:11" ht="22.5">
      <c r="A49" s="284"/>
      <c r="B49" s="284"/>
      <c r="C49" s="187" t="s">
        <v>174</v>
      </c>
      <c r="D49" s="284"/>
      <c r="E49" s="294"/>
      <c r="F49" s="299"/>
      <c r="G49" s="187" t="s">
        <v>174</v>
      </c>
      <c r="H49" s="58"/>
      <c r="K49" s="59"/>
    </row>
    <row r="50" spans="1:11">
      <c r="A50" s="295" t="s">
        <v>177</v>
      </c>
      <c r="B50" s="295"/>
      <c r="C50" s="295"/>
      <c r="D50" s="295"/>
      <c r="E50" s="295"/>
      <c r="F50" s="295"/>
      <c r="G50" s="295"/>
      <c r="H50" s="11"/>
      <c r="K50" s="59"/>
    </row>
    <row r="51" spans="1:11" ht="22.5">
      <c r="A51" s="168" t="str">
        <f>'CATR-Er'!A6</f>
        <v>A2-18a</v>
      </c>
      <c r="B51" s="64" t="str">
        <f>'CATR-Er'!B6</f>
        <v>Misalignment and pointing error of BS (for TRP)</v>
      </c>
      <c r="C51" s="169">
        <f>'CATR-Er'!E6</f>
        <v>0.3</v>
      </c>
      <c r="D51" s="168" t="str">
        <f>'CATR-Er'!F5</f>
        <v>Exp. normal</v>
      </c>
      <c r="E51" s="169">
        <f>'CATR-Er'!G5</f>
        <v>2</v>
      </c>
      <c r="F51" s="168">
        <v>1</v>
      </c>
      <c r="G51" s="2">
        <f t="shared" ref="G51:G59" si="4">C51/$E51</f>
        <v>0.15</v>
      </c>
      <c r="H51" s="17"/>
      <c r="I51" s="210">
        <f t="shared" ref="I51:I73" si="5">G51^2</f>
        <v>2.2499999999999999E-2</v>
      </c>
      <c r="K51" s="59"/>
    </row>
    <row r="52" spans="1:11" ht="22.5">
      <c r="A52" s="168" t="str">
        <f>TE!A17</f>
        <v>C1-7</v>
      </c>
      <c r="B52" s="64" t="str">
        <f>TE!B17</f>
        <v>Uncertainty of the RF power measurement equipment (e.g. spectrum analyzer, power meter) - low power (UEM, absolute ACLR)</v>
      </c>
      <c r="C52" s="169">
        <f>TE!E17</f>
        <v>0.6</v>
      </c>
      <c r="D52" s="168" t="str">
        <f>TE!E4</f>
        <v xml:space="preserve"> Gaussian</v>
      </c>
      <c r="E52" s="169">
        <f>TE!F4</f>
        <v>1</v>
      </c>
      <c r="F52" s="168">
        <v>1</v>
      </c>
      <c r="G52" s="2">
        <f t="shared" si="4"/>
        <v>0.6</v>
      </c>
      <c r="H52" s="17"/>
      <c r="I52" s="210">
        <f t="shared" si="5"/>
        <v>0.36</v>
      </c>
      <c r="K52" s="59"/>
    </row>
    <row r="53" spans="1:11">
      <c r="A53" s="168" t="str">
        <f>'CATR-Er'!A17</f>
        <v>A2-19</v>
      </c>
      <c r="B53" s="64" t="str">
        <f>'CATR-Er'!B17</f>
        <v>Uncertainty of the LNA (FR2 only)</v>
      </c>
      <c r="C53" s="169">
        <f>'CATR-Er'!E17</f>
        <v>0</v>
      </c>
      <c r="D53" s="168" t="str">
        <f>'CATR-Er'!F17</f>
        <v>Gaussian</v>
      </c>
      <c r="E53" s="169">
        <f>'CATR-Er'!G17</f>
        <v>1</v>
      </c>
      <c r="F53" s="168">
        <v>1</v>
      </c>
      <c r="G53" s="2">
        <f t="shared" si="4"/>
        <v>0</v>
      </c>
      <c r="H53" s="17"/>
      <c r="I53" s="210">
        <f t="shared" si="5"/>
        <v>0</v>
      </c>
      <c r="K53" s="59"/>
    </row>
    <row r="54" spans="1:11">
      <c r="A54" s="168" t="str">
        <f>'CATR-Er'!A18</f>
        <v>A2-20</v>
      </c>
      <c r="B54" s="64" t="str">
        <f>'CATR-Er'!B18</f>
        <v>Uncertainty of the mixer (FR2 only)</v>
      </c>
      <c r="C54" s="169">
        <f>'CATR-Er'!E18</f>
        <v>2.25</v>
      </c>
      <c r="D54" s="168" t="str">
        <f>'CATR-Er'!F18</f>
        <v>Gaussian</v>
      </c>
      <c r="E54" s="169">
        <f>'CATR-Er'!G18</f>
        <v>1</v>
      </c>
      <c r="F54" s="168">
        <v>1</v>
      </c>
      <c r="G54" s="2">
        <f t="shared" si="4"/>
        <v>2.25</v>
      </c>
      <c r="H54" s="17"/>
      <c r="I54" s="210">
        <f t="shared" si="5"/>
        <v>5.0625</v>
      </c>
      <c r="K54" s="59"/>
    </row>
    <row r="55" spans="1:11">
      <c r="A55" s="168" t="str">
        <f>'CATR-Er'!A8</f>
        <v>A2-2a</v>
      </c>
      <c r="B55" s="64" t="str">
        <f>'CATR-Er'!B8</f>
        <v>Standing wave between BS and test range antenna</v>
      </c>
      <c r="C55" s="169">
        <f>'CATR-Er'!E8</f>
        <v>0.21</v>
      </c>
      <c r="D55" s="168" t="str">
        <f>'CATR-Er'!F10</f>
        <v xml:space="preserve">Gaussian </v>
      </c>
      <c r="E55" s="169">
        <f>'CATR-Er'!G10</f>
        <v>1</v>
      </c>
      <c r="F55" s="168">
        <v>1</v>
      </c>
      <c r="G55" s="2">
        <f t="shared" si="4"/>
        <v>0.21</v>
      </c>
      <c r="H55" s="17"/>
      <c r="I55" s="210">
        <f t="shared" si="5"/>
        <v>4.4099999999999993E-2</v>
      </c>
      <c r="K55" s="59"/>
    </row>
    <row r="56" spans="1:11" ht="22.5">
      <c r="A56" s="168" t="str">
        <f>'CATR-Er'!A9</f>
        <v>A2-3</v>
      </c>
      <c r="B56" s="64" t="str">
        <f>'CATR-Er'!B9</f>
        <v>RF leakage (SGH connector terminated &amp; test range antenna connector cable terminated)</v>
      </c>
      <c r="C56" s="169">
        <f>'CATR-Er'!E9</f>
        <v>1E-3</v>
      </c>
      <c r="D56" s="168" t="str">
        <f>'CATR-Er'!F11</f>
        <v>Gaussian</v>
      </c>
      <c r="E56" s="169">
        <f>'CATR-Er'!G11</f>
        <v>1</v>
      </c>
      <c r="F56" s="168">
        <v>1</v>
      </c>
      <c r="G56" s="2">
        <f t="shared" si="4"/>
        <v>1E-3</v>
      </c>
      <c r="H56" s="17"/>
      <c r="I56" s="210">
        <f t="shared" si="5"/>
        <v>9.9999999999999995E-7</v>
      </c>
      <c r="K56" s="59"/>
    </row>
    <row r="57" spans="1:11">
      <c r="A57" s="168" t="str">
        <f>'CATR-Er'!A10</f>
        <v>A2-4a</v>
      </c>
      <c r="B57" s="64" t="str">
        <f>'CATR-Er'!B10</f>
        <v>QZ ripple experienced by BS</v>
      </c>
      <c r="C57" s="169">
        <f>'CATR-Er'!E10</f>
        <v>9.2799999999999994E-2</v>
      </c>
      <c r="D57" s="168" t="str">
        <f>'CATR-Er'!F10</f>
        <v xml:space="preserve">Gaussian </v>
      </c>
      <c r="E57" s="169">
        <f>'CATR-Er'!G10</f>
        <v>1</v>
      </c>
      <c r="F57" s="168">
        <v>1</v>
      </c>
      <c r="G57" s="2">
        <f t="shared" si="4"/>
        <v>9.2799999999999994E-2</v>
      </c>
      <c r="H57" s="17"/>
      <c r="I57" s="210">
        <f t="shared" si="5"/>
        <v>8.6118399999999991E-3</v>
      </c>
      <c r="K57" s="59"/>
    </row>
    <row r="58" spans="1:11">
      <c r="A58" s="168" t="str">
        <f>'CATR-Er'!A11</f>
        <v>A2-12</v>
      </c>
      <c r="B58" s="64" t="str">
        <f>'CATR-Er'!B11</f>
        <v>Frequency flatness of test system</v>
      </c>
      <c r="C58" s="169">
        <f>'CATR-Er'!E11</f>
        <v>0.25</v>
      </c>
      <c r="D58" s="168" t="str">
        <f>'CATR-Er'!F11</f>
        <v>Gaussian</v>
      </c>
      <c r="E58" s="169">
        <f>'CATR-Er'!G11</f>
        <v>1</v>
      </c>
      <c r="F58" s="168">
        <v>1</v>
      </c>
      <c r="G58" s="2">
        <f t="shared" si="4"/>
        <v>0.25</v>
      </c>
      <c r="H58" s="17"/>
      <c r="I58" s="210">
        <f t="shared" si="5"/>
        <v>6.25E-2</v>
      </c>
      <c r="K58" s="59"/>
    </row>
    <row r="59" spans="1:11">
      <c r="A59" s="168" t="str">
        <f>'CATR-Er'!A19</f>
        <v>A2-10</v>
      </c>
      <c r="B59" s="64" t="str">
        <f>'CATR-Er'!B19</f>
        <v>Miscellaneous uncertainty</v>
      </c>
      <c r="C59" s="169">
        <f>'CATR-Er'!E19</f>
        <v>0</v>
      </c>
      <c r="D59" s="168" t="str">
        <f>'CATR-Er'!F19</f>
        <v>Rectangular</v>
      </c>
      <c r="E59" s="169">
        <f>'CATR-Er'!G19</f>
        <v>1.7320508075688772</v>
      </c>
      <c r="F59" s="168">
        <v>1</v>
      </c>
      <c r="G59" s="2">
        <f t="shared" si="4"/>
        <v>0</v>
      </c>
      <c r="H59" s="17"/>
      <c r="I59" s="210">
        <f t="shared" si="5"/>
        <v>0</v>
      </c>
      <c r="K59" s="59"/>
    </row>
    <row r="60" spans="1:11">
      <c r="A60" s="284" t="s">
        <v>11</v>
      </c>
      <c r="B60" s="284"/>
      <c r="C60" s="284"/>
      <c r="D60" s="284"/>
      <c r="E60" s="284"/>
      <c r="F60" s="284"/>
      <c r="G60" s="284"/>
      <c r="H60" s="11"/>
      <c r="I60" s="210">
        <f t="shared" si="5"/>
        <v>0</v>
      </c>
      <c r="K60" s="59"/>
    </row>
    <row r="61" spans="1:11">
      <c r="A61" s="168" t="str">
        <f>TE!A18</f>
        <v>C1-3</v>
      </c>
      <c r="B61" s="64" t="str">
        <f>TE!B18</f>
        <v>Uncertainty of the network analyzer</v>
      </c>
      <c r="C61" s="169">
        <f>TE!E18</f>
        <v>0.3</v>
      </c>
      <c r="D61" s="168" t="str">
        <f>TE!F18</f>
        <v xml:space="preserve"> Gaussian</v>
      </c>
      <c r="E61" s="169">
        <f>TE!G18</f>
        <v>1</v>
      </c>
      <c r="F61" s="168">
        <f>'CATR-Er'!H21</f>
        <v>1</v>
      </c>
      <c r="G61" s="2">
        <f t="shared" ref="G61:G73" si="6">C61/$E61</f>
        <v>0.3</v>
      </c>
      <c r="H61" s="17"/>
      <c r="I61" s="210">
        <f t="shared" si="5"/>
        <v>0.09</v>
      </c>
      <c r="K61" s="59"/>
    </row>
    <row r="62" spans="1:11">
      <c r="A62" s="168" t="str">
        <f>'CATR-Er'!A22</f>
        <v>A2-5a</v>
      </c>
      <c r="B62" s="64" t="str">
        <f>'CATR-Er'!B22</f>
        <v>Mismatch of receiver chain between receiving antenna and measurement receiver</v>
      </c>
      <c r="C62" s="169">
        <f>'CATR-Er'!E22</f>
        <v>0.56999999999999995</v>
      </c>
      <c r="D62" s="168" t="str">
        <f>'CATR-Er'!F22</f>
        <v>U-shaped</v>
      </c>
      <c r="E62" s="169">
        <f>'CATR-Er'!G22</f>
        <v>1.4142135623730951</v>
      </c>
      <c r="F62" s="168">
        <f>'CATR-Er'!H22</f>
        <v>1</v>
      </c>
      <c r="G62" s="2">
        <f t="shared" si="6"/>
        <v>0.40305086527633205</v>
      </c>
      <c r="H62" s="17"/>
      <c r="I62" s="210">
        <f t="shared" si="5"/>
        <v>0.16244999999999996</v>
      </c>
      <c r="K62" s="59"/>
    </row>
    <row r="63" spans="1:11">
      <c r="A63" s="168" t="str">
        <f>'CATR-Er'!A23</f>
        <v>A2-5b</v>
      </c>
      <c r="B63" s="64" t="str">
        <f>'CATR-Er'!B23</f>
        <v>Mismatch of receiver chain for low power receiver</v>
      </c>
      <c r="C63" s="169">
        <f>'CATR-Er'!E23</f>
        <v>0</v>
      </c>
      <c r="D63" s="168" t="str">
        <f>'CATR-Er'!F23</f>
        <v>U-shaped</v>
      </c>
      <c r="E63" s="169">
        <f>'CATR-Er'!G23</f>
        <v>1.4142135623730951</v>
      </c>
      <c r="F63" s="168">
        <f>'CATR-Er'!H24</f>
        <v>1</v>
      </c>
      <c r="G63" s="2">
        <f t="shared" si="6"/>
        <v>0</v>
      </c>
      <c r="H63" s="17"/>
      <c r="I63" s="210">
        <f t="shared" si="5"/>
        <v>0</v>
      </c>
      <c r="K63" s="59"/>
    </row>
    <row r="64" spans="1:11">
      <c r="A64" s="168" t="str">
        <f>'CATR-Er'!A24</f>
        <v>A2-6</v>
      </c>
      <c r="B64" s="64" t="str">
        <f>'CATR-Er'!B24</f>
        <v>Insertion loss of receiver chain</v>
      </c>
      <c r="C64" s="169">
        <f>'CATR-Er'!E24</f>
        <v>0.18</v>
      </c>
      <c r="D64" s="168" t="str">
        <f>'CATR-Er'!F24</f>
        <v>Rectangular</v>
      </c>
      <c r="E64" s="169">
        <f>'CATR-Er'!G24</f>
        <v>1.7320508075688772</v>
      </c>
      <c r="F64" s="168">
        <f>'CATR-Er'!H25</f>
        <v>1</v>
      </c>
      <c r="G64" s="2">
        <f t="shared" si="6"/>
        <v>0.10392304845413264</v>
      </c>
      <c r="H64" s="17"/>
      <c r="I64" s="210">
        <f t="shared" si="5"/>
        <v>1.0800000000000001E-2</v>
      </c>
      <c r="K64" s="59"/>
    </row>
    <row r="65" spans="1:11" ht="22.5">
      <c r="A65" s="168" t="str">
        <f>'CATR-Er'!A25</f>
        <v>A2-3</v>
      </c>
      <c r="B65" s="64" t="str">
        <f>'CATR-Er'!B25</f>
        <v>RF leakage (SGH connector terminated &amp; test range antenna connector cable terminated)</v>
      </c>
      <c r="C65" s="169">
        <f>'CATR-Er'!E25</f>
        <v>1E-3</v>
      </c>
      <c r="D65" s="168" t="str">
        <f>'CATR-Er'!F25</f>
        <v>Gaussian</v>
      </c>
      <c r="E65" s="169">
        <f>'CATR-Er'!G25</f>
        <v>1</v>
      </c>
      <c r="F65" s="168">
        <f>'CATR-Er'!H26</f>
        <v>1</v>
      </c>
      <c r="G65" s="2">
        <f t="shared" si="6"/>
        <v>1E-3</v>
      </c>
      <c r="H65" s="17"/>
      <c r="I65" s="210">
        <f t="shared" si="5"/>
        <v>9.9999999999999995E-7</v>
      </c>
      <c r="K65" s="59"/>
    </row>
    <row r="66" spans="1:11">
      <c r="A66" s="168" t="str">
        <f>'CATR-Er'!A26</f>
        <v>A2-7</v>
      </c>
      <c r="B66" s="64" t="str">
        <f>'CATR-Er'!B26</f>
        <v>Influence of the calibration antenna feed cable</v>
      </c>
      <c r="C66" s="169">
        <f>'CATR-Er'!E26</f>
        <v>0.28999999999999998</v>
      </c>
      <c r="D66" s="168" t="str">
        <f>'CATR-Er'!F26</f>
        <v>U-shaped</v>
      </c>
      <c r="E66" s="169">
        <f>'CATR-Er'!G26</f>
        <v>1.4142135623730951</v>
      </c>
      <c r="F66" s="168">
        <f>'CATR-Er'!H27</f>
        <v>1</v>
      </c>
      <c r="G66" s="2">
        <f t="shared" si="6"/>
        <v>0.20506096654409875</v>
      </c>
      <c r="H66" s="17"/>
      <c r="I66" s="210">
        <f t="shared" si="5"/>
        <v>4.2049999999999983E-2</v>
      </c>
      <c r="K66" s="59"/>
    </row>
    <row r="67" spans="1:11">
      <c r="A67" s="168" t="str">
        <f>TE!A19</f>
        <v>C1-4</v>
      </c>
      <c r="B67" s="64" t="str">
        <f>TE!B19</f>
        <v>Uncertainty of the absolute gain of the reference antenna</v>
      </c>
      <c r="C67" s="169">
        <f>TE!E19</f>
        <v>0.52</v>
      </c>
      <c r="D67" s="168" t="str">
        <f>TE!F19</f>
        <v>Rectangular</v>
      </c>
      <c r="E67" s="169">
        <f>TE!G19</f>
        <v>1.7320508075688772</v>
      </c>
      <c r="F67" s="168">
        <f>'CATR-Er'!H27</f>
        <v>1</v>
      </c>
      <c r="G67" s="2">
        <f t="shared" si="6"/>
        <v>0.30022213997860542</v>
      </c>
      <c r="H67" s="17"/>
      <c r="I67" s="210">
        <f t="shared" si="5"/>
        <v>9.0133333333333343E-2</v>
      </c>
      <c r="K67" s="59"/>
    </row>
    <row r="68" spans="1:11">
      <c r="A68" s="168" t="str">
        <f>'CATR-Er'!A28</f>
        <v>A2-8</v>
      </c>
      <c r="B68" s="64" t="str">
        <f>'CATR-Er'!B28</f>
        <v>Misalignment positioning system</v>
      </c>
      <c r="C68" s="169">
        <f>'CATR-Er'!E28</f>
        <v>0</v>
      </c>
      <c r="D68" s="168" t="str">
        <f>'CATR-Er'!F28</f>
        <v xml:space="preserve">Exp. normal </v>
      </c>
      <c r="E68" s="169">
        <f>'CATR-Er'!G28</f>
        <v>2</v>
      </c>
      <c r="F68" s="168">
        <f>'CATR-Er'!H28</f>
        <v>1</v>
      </c>
      <c r="G68" s="2">
        <f t="shared" si="6"/>
        <v>0</v>
      </c>
      <c r="H68" s="17"/>
      <c r="I68" s="210">
        <f t="shared" si="5"/>
        <v>0</v>
      </c>
      <c r="K68" s="59"/>
    </row>
    <row r="69" spans="1:11">
      <c r="A69" s="168" t="str">
        <f>'CATR-Er'!A29</f>
        <v>A2-1b</v>
      </c>
      <c r="B69" s="64" t="str">
        <f>'CATR-Er'!B29</f>
        <v>Misalignment and pointing error of calibration antenna (for EIRP)</v>
      </c>
      <c r="C69" s="169">
        <f>'CATR-Er'!E29</f>
        <v>0</v>
      </c>
      <c r="D69" s="168" t="str">
        <f>'CATR-Er'!F29</f>
        <v>Exp. normal</v>
      </c>
      <c r="E69" s="169">
        <f>'CATR-Er'!G29</f>
        <v>2</v>
      </c>
      <c r="F69" s="168">
        <f>'CATR-Er'!H29</f>
        <v>1</v>
      </c>
      <c r="G69" s="2">
        <f t="shared" si="6"/>
        <v>0</v>
      </c>
      <c r="H69" s="17"/>
      <c r="I69" s="210">
        <f t="shared" si="5"/>
        <v>0</v>
      </c>
      <c r="K69" s="59"/>
    </row>
    <row r="70" spans="1:11">
      <c r="A70" s="168" t="str">
        <f>'CATR-Er'!A30</f>
        <v>A2-9</v>
      </c>
      <c r="B70" s="64" t="str">
        <f>'CATR-Er'!B30</f>
        <v>Rotary joints</v>
      </c>
      <c r="C70" s="169">
        <f>'CATR-Er'!E30</f>
        <v>0</v>
      </c>
      <c r="D70" s="168" t="str">
        <f>'CATR-Er'!F30</f>
        <v>U-shaped</v>
      </c>
      <c r="E70" s="169">
        <f>'CATR-Er'!G30</f>
        <v>1.4142135623730951</v>
      </c>
      <c r="F70" s="168">
        <f>'CATR-Er'!H30</f>
        <v>1</v>
      </c>
      <c r="G70" s="2">
        <f t="shared" si="6"/>
        <v>0</v>
      </c>
      <c r="H70" s="17"/>
      <c r="I70" s="210">
        <f t="shared" si="5"/>
        <v>0</v>
      </c>
      <c r="K70" s="59"/>
    </row>
    <row r="71" spans="1:11">
      <c r="A71" s="168" t="str">
        <f>'CATR-Er'!A31</f>
        <v>A2-2b</v>
      </c>
      <c r="B71" s="64" t="str">
        <f>'CATR-Er'!B31</f>
        <v>Standing wave between calibration antenna and test range antenna</v>
      </c>
      <c r="C71" s="169">
        <f>'CATR-Er'!E31</f>
        <v>0.09</v>
      </c>
      <c r="D71" s="168" t="str">
        <f>'CATR-Er'!F31</f>
        <v>U-shaped</v>
      </c>
      <c r="E71" s="169">
        <f>'CATR-Er'!G31</f>
        <v>1.4142135623730951</v>
      </c>
      <c r="F71" s="168">
        <f>'CATR-Er'!H31</f>
        <v>1</v>
      </c>
      <c r="G71" s="2">
        <f t="shared" si="6"/>
        <v>6.3639610306789274E-2</v>
      </c>
      <c r="H71" s="17"/>
      <c r="I71" s="210">
        <f t="shared" si="5"/>
        <v>4.0499999999999998E-3</v>
      </c>
      <c r="K71" s="59"/>
    </row>
    <row r="72" spans="1:11">
      <c r="A72" s="168" t="str">
        <f>'CATR-Er'!A32</f>
        <v>A2-4b</v>
      </c>
      <c r="B72" s="64" t="str">
        <f>'CATR-Er'!B32</f>
        <v>QZ ripple experienced by calibration antenna (normal test conditions)</v>
      </c>
      <c r="C72" s="169">
        <f>'CATR-Er'!E32</f>
        <v>8.9999999999999993E-3</v>
      </c>
      <c r="D72" s="168" t="str">
        <f>'CATR-Er'!F32</f>
        <v>Gaussian</v>
      </c>
      <c r="E72" s="169">
        <f>'CATR-Er'!G32</f>
        <v>1</v>
      </c>
      <c r="F72" s="168">
        <f>'CATR-Er'!H32</f>
        <v>1</v>
      </c>
      <c r="G72" s="2">
        <f t="shared" si="6"/>
        <v>8.9999999999999993E-3</v>
      </c>
      <c r="H72" s="17"/>
      <c r="I72" s="210">
        <f t="shared" si="5"/>
        <v>8.099999999999999E-5</v>
      </c>
      <c r="K72" s="59"/>
    </row>
    <row r="73" spans="1:11">
      <c r="A73" s="168" t="str">
        <f>'CATR-Er'!A33</f>
        <v>A2-11</v>
      </c>
      <c r="B73" s="64" t="str">
        <f>'CATR-Er'!B33</f>
        <v>Switching uncertainty</v>
      </c>
      <c r="C73" s="169">
        <f>'CATR-Er'!E33</f>
        <v>0.43</v>
      </c>
      <c r="D73" s="168" t="str">
        <f>'CATR-Er'!F33</f>
        <v>Rectangular</v>
      </c>
      <c r="E73" s="169">
        <f>'CATR-Er'!G33</f>
        <v>1.7320508075688772</v>
      </c>
      <c r="F73" s="168">
        <f>'CATR-Er'!H33</f>
        <v>1</v>
      </c>
      <c r="G73" s="2">
        <f t="shared" si="6"/>
        <v>0.2482606157515391</v>
      </c>
      <c r="H73" s="17"/>
      <c r="I73" s="210">
        <f t="shared" si="5"/>
        <v>6.1633333333333346E-2</v>
      </c>
      <c r="K73" s="59"/>
    </row>
    <row r="74" spans="1:11">
      <c r="A74" s="333" t="s">
        <v>185</v>
      </c>
      <c r="B74" s="333"/>
      <c r="C74" s="333"/>
      <c r="D74" s="333"/>
      <c r="E74" s="333"/>
      <c r="F74" s="333"/>
      <c r="G74" s="167">
        <f t="shared" ref="G74:G75" si="7">I74</f>
        <v>2.4538564560028093</v>
      </c>
      <c r="H74" s="13"/>
      <c r="I74" s="210">
        <f t="shared" ref="I74" si="8">(SUM(I51:I73))^0.5</f>
        <v>2.4538564560028093</v>
      </c>
      <c r="K74" s="59"/>
    </row>
    <row r="75" spans="1:11">
      <c r="A75" s="333" t="s">
        <v>186</v>
      </c>
      <c r="B75" s="333"/>
      <c r="C75" s="333"/>
      <c r="D75" s="333"/>
      <c r="E75" s="333"/>
      <c r="F75" s="333"/>
      <c r="G75" s="167">
        <f t="shared" si="7"/>
        <v>4.8095586537655066</v>
      </c>
      <c r="H75" s="13"/>
      <c r="I75" s="210">
        <f t="shared" ref="I75" si="9">I74*1.96</f>
        <v>4.8095586537655066</v>
      </c>
      <c r="K75" s="59"/>
    </row>
    <row r="76" spans="1:11">
      <c r="A76" s="337" t="s">
        <v>70</v>
      </c>
      <c r="B76" s="337"/>
      <c r="C76" s="337"/>
      <c r="D76" s="337"/>
      <c r="E76" s="337"/>
      <c r="F76" s="337"/>
      <c r="G76" s="23">
        <v>1.2</v>
      </c>
      <c r="H76" s="49"/>
      <c r="K76" s="59"/>
    </row>
    <row r="77" spans="1:11">
      <c r="A77" s="337" t="s">
        <v>71</v>
      </c>
      <c r="B77" s="337"/>
      <c r="C77" s="337"/>
      <c r="D77" s="337"/>
      <c r="E77" s="337"/>
      <c r="F77" s="337"/>
      <c r="G77" s="23">
        <f>((G75^2)+(G76^2))^0.5</f>
        <v>4.9570005491234994</v>
      </c>
      <c r="H77" s="49"/>
      <c r="K77" s="59"/>
    </row>
    <row r="78" spans="1:11">
      <c r="K78" s="59"/>
    </row>
    <row r="79" spans="1:11">
      <c r="A79" s="283" t="s">
        <v>229</v>
      </c>
      <c r="B79" s="283"/>
      <c r="C79" s="283"/>
      <c r="D79" s="283"/>
      <c r="E79" s="283"/>
      <c r="F79" s="283"/>
      <c r="G79" s="283"/>
      <c r="H79" s="49"/>
      <c r="I79" s="227"/>
      <c r="K79" s="59"/>
    </row>
    <row r="80" spans="1:11">
      <c r="A80" s="284" t="s">
        <v>171</v>
      </c>
      <c r="B80" s="284" t="s">
        <v>1</v>
      </c>
      <c r="C80" s="187"/>
      <c r="D80" s="284" t="s">
        <v>2</v>
      </c>
      <c r="E80" s="294" t="s">
        <v>3</v>
      </c>
      <c r="F80" s="299" t="s">
        <v>4</v>
      </c>
      <c r="G80" s="188"/>
      <c r="H80" s="49"/>
      <c r="I80" s="227"/>
      <c r="K80" s="59"/>
    </row>
    <row r="81" spans="1:11" ht="22.5">
      <c r="A81" s="284"/>
      <c r="B81" s="284"/>
      <c r="C81" s="187" t="s">
        <v>174</v>
      </c>
      <c r="D81" s="284"/>
      <c r="E81" s="294"/>
      <c r="F81" s="299"/>
      <c r="G81" s="187" t="s">
        <v>174</v>
      </c>
      <c r="H81" s="58"/>
      <c r="I81" s="228"/>
      <c r="K81" s="59"/>
    </row>
    <row r="82" spans="1:11">
      <c r="A82" s="357" t="s">
        <v>177</v>
      </c>
      <c r="B82" s="358"/>
      <c r="C82" s="358"/>
      <c r="D82" s="358"/>
      <c r="E82" s="358"/>
      <c r="F82" s="358"/>
      <c r="G82" s="359"/>
      <c r="H82" s="11"/>
      <c r="I82" s="220"/>
      <c r="K82" s="59"/>
    </row>
    <row r="83" spans="1:11" ht="22.5">
      <c r="A83" s="39" t="str">
        <f>TE!A17</f>
        <v>C1-7</v>
      </c>
      <c r="B83" s="172" t="str">
        <f>TE!B17</f>
        <v>Uncertainty of the RF power measurement equipment (e.g. spectrum analyzer, power meter) - low power (UEM, absolute ACLR)</v>
      </c>
      <c r="C83" s="40">
        <f>TE!E17</f>
        <v>0.6</v>
      </c>
      <c r="D83" s="39" t="str">
        <f>TE!F17</f>
        <v xml:space="preserve"> Gaussian</v>
      </c>
      <c r="E83" s="40">
        <f>TE!G17</f>
        <v>1</v>
      </c>
      <c r="F83" s="41">
        <v>1</v>
      </c>
      <c r="G83" s="26">
        <f>C83/$E83</f>
        <v>0.6</v>
      </c>
      <c r="H83" s="12"/>
      <c r="I83" s="210">
        <f>G83^2</f>
        <v>0.36</v>
      </c>
      <c r="K83" s="59"/>
    </row>
    <row r="84" spans="1:11">
      <c r="A84" s="39" t="str">
        <f>'Reverb-Er'!A21</f>
        <v>A6-1</v>
      </c>
      <c r="B84" s="172" t="str">
        <f>'Reverb-Er'!B21</f>
        <v>Impedance mismatch in the receiving chain</v>
      </c>
      <c r="C84" s="40">
        <f>'Reverb-Er'!E21</f>
        <v>0.45</v>
      </c>
      <c r="D84" s="39" t="str">
        <f>'Reverb-Er'!F21</f>
        <v>U-shaped</v>
      </c>
      <c r="E84" s="40">
        <f>'Reverb-Er'!G21</f>
        <v>1.4142135623730951</v>
      </c>
      <c r="F84" s="41">
        <v>1</v>
      </c>
      <c r="G84" s="26">
        <f>C84/$E84</f>
        <v>0.31819805153394637</v>
      </c>
      <c r="H84" s="12"/>
      <c r="I84" s="210">
        <f>G84^2</f>
        <v>0.10124999999999999</v>
      </c>
      <c r="K84" s="59"/>
    </row>
    <row r="85" spans="1:11">
      <c r="A85" s="39" t="str">
        <f>'Reverb-Er'!A22</f>
        <v>A6-2</v>
      </c>
      <c r="B85" s="172" t="str">
        <f>'Reverb-Er'!B22</f>
        <v>Random uncertainty</v>
      </c>
      <c r="C85" s="40">
        <f>'Reverb-Er'!E22</f>
        <v>0.1</v>
      </c>
      <c r="D85" s="39" t="str">
        <f>'Reverb-Er'!F22</f>
        <v>Rectangular</v>
      </c>
      <c r="E85" s="40">
        <f>'Reverb-Er'!G22</f>
        <v>1.7320508075688772</v>
      </c>
      <c r="F85" s="41">
        <v>1</v>
      </c>
      <c r="G85" s="26">
        <f>C85/$E85</f>
        <v>5.7735026918962581E-2</v>
      </c>
      <c r="H85" s="12"/>
      <c r="I85" s="210">
        <f>G85^2</f>
        <v>3.333333333333334E-3</v>
      </c>
      <c r="K85" s="59"/>
    </row>
    <row r="86" spans="1:11">
      <c r="A86" s="307" t="s">
        <v>11</v>
      </c>
      <c r="B86" s="308"/>
      <c r="C86" s="308"/>
      <c r="D86" s="308"/>
      <c r="E86" s="308"/>
      <c r="F86" s="308"/>
      <c r="G86" s="309"/>
      <c r="H86" s="12"/>
      <c r="I86" s="210"/>
      <c r="K86" s="59"/>
    </row>
    <row r="87" spans="1:11">
      <c r="A87" s="39" t="str">
        <f>'Reverb-Er'!A24</f>
        <v>A6-3</v>
      </c>
      <c r="B87" s="172" t="str">
        <f>'Reverb-Er'!B24</f>
        <v>Reference antenna radiation efficiency</v>
      </c>
      <c r="C87" s="40">
        <f>'Reverb-Er'!E24</f>
        <v>0.5</v>
      </c>
      <c r="D87" s="39" t="str">
        <f>'Reverb-Er'!F24</f>
        <v>Normal</v>
      </c>
      <c r="E87" s="40">
        <f>'Reverb-Er'!G24</f>
        <v>1</v>
      </c>
      <c r="F87" s="41">
        <v>1</v>
      </c>
      <c r="G87" s="26">
        <f t="shared" ref="G87:G92" si="10">C87/$E87</f>
        <v>0.5</v>
      </c>
      <c r="H87" s="12"/>
      <c r="I87" s="210">
        <f t="shared" ref="I87:I92" si="11">G87^2</f>
        <v>0.25</v>
      </c>
      <c r="K87" s="59"/>
    </row>
    <row r="88" spans="1:11">
      <c r="A88" s="39" t="str">
        <f>'Reverb-Er'!A25</f>
        <v>A6-4</v>
      </c>
      <c r="B88" s="172" t="str">
        <f>'Reverb-Er'!B25</f>
        <v>Mean value estimation of reference antenna mismatch efficiency</v>
      </c>
      <c r="C88" s="40">
        <f>'Reverb-Er'!E25</f>
        <v>0.27</v>
      </c>
      <c r="D88" s="39" t="str">
        <f>'Reverb-Er'!F25</f>
        <v>Normal</v>
      </c>
      <c r="E88" s="40">
        <f>'Reverb-Er'!G25</f>
        <v>1</v>
      </c>
      <c r="F88" s="41">
        <v>1</v>
      </c>
      <c r="G88" s="26">
        <f t="shared" si="10"/>
        <v>0.27</v>
      </c>
      <c r="H88" s="12"/>
      <c r="I88" s="210">
        <f t="shared" si="11"/>
        <v>7.2900000000000006E-2</v>
      </c>
      <c r="K88" s="59"/>
    </row>
    <row r="89" spans="1:11">
      <c r="A89" s="39" t="str">
        <f>TE!A18</f>
        <v>C1-3</v>
      </c>
      <c r="B89" s="172" t="str">
        <f>TE!B18</f>
        <v>Uncertainty of the network analyzer</v>
      </c>
      <c r="C89" s="40">
        <f>TE!E18</f>
        <v>0.3</v>
      </c>
      <c r="D89" s="39" t="str">
        <f>TE!F18</f>
        <v xml:space="preserve"> Gaussian</v>
      </c>
      <c r="E89" s="40">
        <f>TE!G18</f>
        <v>1</v>
      </c>
      <c r="F89" s="41">
        <v>1</v>
      </c>
      <c r="G89" s="26">
        <f t="shared" si="10"/>
        <v>0.3</v>
      </c>
      <c r="H89" s="12"/>
      <c r="I89" s="210">
        <f t="shared" si="11"/>
        <v>0.09</v>
      </c>
      <c r="K89" s="59"/>
    </row>
    <row r="90" spans="1:11">
      <c r="A90" s="39" t="str">
        <f>'Reverb-Er'!A27</f>
        <v>A6-5</v>
      </c>
      <c r="B90" s="172" t="str">
        <f>'Reverb-Er'!B27</f>
        <v>Influence of the reference antenna feed cable</v>
      </c>
      <c r="C90" s="40">
        <f>'Reverb-Er'!E27</f>
        <v>0.2</v>
      </c>
      <c r="D90" s="39" t="str">
        <f>'Reverb-Er'!F27</f>
        <v>Normal</v>
      </c>
      <c r="E90" s="40">
        <f>'Reverb-Er'!G27</f>
        <v>1</v>
      </c>
      <c r="F90" s="41">
        <v>1</v>
      </c>
      <c r="G90" s="26">
        <f t="shared" si="10"/>
        <v>0.2</v>
      </c>
      <c r="H90" s="12"/>
      <c r="I90" s="210">
        <f t="shared" si="11"/>
        <v>4.0000000000000008E-2</v>
      </c>
      <c r="K90" s="59"/>
    </row>
    <row r="91" spans="1:11">
      <c r="A91" s="39" t="str">
        <f>'Reverb-Er'!A28</f>
        <v>A6-6</v>
      </c>
      <c r="B91" s="172" t="str">
        <f>'Reverb-Er'!B28</f>
        <v>Mean value estimation of transfer function</v>
      </c>
      <c r="C91" s="40">
        <f>'Reverb-Er'!E28</f>
        <v>0.27</v>
      </c>
      <c r="D91" s="39" t="str">
        <f>'Reverb-Er'!F28</f>
        <v>Normal</v>
      </c>
      <c r="E91" s="40">
        <f>'Reverb-Er'!G28</f>
        <v>1</v>
      </c>
      <c r="F91" s="41">
        <v>1</v>
      </c>
      <c r="G91" s="26">
        <f t="shared" si="10"/>
        <v>0.27</v>
      </c>
      <c r="H91" s="12"/>
      <c r="I91" s="210">
        <f t="shared" si="11"/>
        <v>7.2900000000000006E-2</v>
      </c>
      <c r="K91" s="59"/>
    </row>
    <row r="92" spans="1:11">
      <c r="A92" s="39" t="str">
        <f>'Reverb-Er'!A29</f>
        <v>A6-7</v>
      </c>
      <c r="B92" s="172" t="str">
        <f>'Reverb-Er'!B29</f>
        <v>Uniformity of transfer function</v>
      </c>
      <c r="C92" s="40">
        <f>'Reverb-Er'!E29</f>
        <v>1.5</v>
      </c>
      <c r="D92" s="39" t="str">
        <f>'Reverb-Er'!F29</f>
        <v>Normal</v>
      </c>
      <c r="E92" s="40">
        <f>'Reverb-Er'!G29</f>
        <v>1</v>
      </c>
      <c r="F92" s="41">
        <v>1</v>
      </c>
      <c r="G92" s="26">
        <f t="shared" si="10"/>
        <v>1.5</v>
      </c>
      <c r="H92" s="12"/>
      <c r="I92" s="210">
        <f t="shared" si="11"/>
        <v>2.25</v>
      </c>
      <c r="K92" s="59"/>
    </row>
    <row r="93" spans="1:11">
      <c r="A93" s="354" t="s">
        <v>185</v>
      </c>
      <c r="B93" s="355"/>
      <c r="C93" s="355"/>
      <c r="D93" s="355"/>
      <c r="E93" s="355"/>
      <c r="F93" s="356"/>
      <c r="G93" s="15">
        <f t="shared" ref="G93:G94" si="12">I93</f>
        <v>1.8001064783321383</v>
      </c>
      <c r="H93" s="49"/>
      <c r="I93" s="210">
        <f t="shared" ref="I93" si="13">(SUM(I83:I92))^0.5</f>
        <v>1.8001064783321383</v>
      </c>
      <c r="K93" s="59"/>
    </row>
    <row r="94" spans="1:11">
      <c r="A94" s="354" t="s">
        <v>186</v>
      </c>
      <c r="B94" s="355"/>
      <c r="C94" s="355"/>
      <c r="D94" s="355"/>
      <c r="E94" s="355"/>
      <c r="F94" s="356"/>
      <c r="G94" s="15">
        <f t="shared" si="12"/>
        <v>3.528208697530991</v>
      </c>
      <c r="H94" s="49"/>
      <c r="I94" s="210">
        <f>I93*1.96</f>
        <v>3.528208697530991</v>
      </c>
      <c r="K94" s="59"/>
    </row>
    <row r="95" spans="1:11">
      <c r="H95" s="49"/>
    </row>
  </sheetData>
  <mergeCells count="39">
    <mergeCell ref="A47:G47"/>
    <mergeCell ref="A48:A49"/>
    <mergeCell ref="B48:B49"/>
    <mergeCell ref="D48:D49"/>
    <mergeCell ref="E48:E49"/>
    <mergeCell ref="F48:F49"/>
    <mergeCell ref="B2:B3"/>
    <mergeCell ref="A11:G11"/>
    <mergeCell ref="A44:F44"/>
    <mergeCell ref="A14:F14"/>
    <mergeCell ref="A41:F41"/>
    <mergeCell ref="A42:F42"/>
    <mergeCell ref="A27:G27"/>
    <mergeCell ref="C2:E2"/>
    <mergeCell ref="A94:F94"/>
    <mergeCell ref="A76:F76"/>
    <mergeCell ref="A77:F77"/>
    <mergeCell ref="A74:F74"/>
    <mergeCell ref="A75:F75"/>
    <mergeCell ref="A79:G79"/>
    <mergeCell ref="A86:G86"/>
    <mergeCell ref="A82:G82"/>
    <mergeCell ref="A93:F93"/>
    <mergeCell ref="B1:E1"/>
    <mergeCell ref="K1:K3"/>
    <mergeCell ref="A60:G60"/>
    <mergeCell ref="A50:G50"/>
    <mergeCell ref="D80:D81"/>
    <mergeCell ref="E80:E81"/>
    <mergeCell ref="F80:F81"/>
    <mergeCell ref="B80:B81"/>
    <mergeCell ref="A80:A81"/>
    <mergeCell ref="I11:I13"/>
    <mergeCell ref="A12:A13"/>
    <mergeCell ref="B12:B13"/>
    <mergeCell ref="D12:D13"/>
    <mergeCell ref="E12:E13"/>
    <mergeCell ref="F12:F13"/>
    <mergeCell ref="A43:F43"/>
  </mergeCells>
  <phoneticPr fontId="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Normal="100" workbookViewId="0">
      <selection activeCell="Q7" sqref="Q7"/>
    </sheetView>
  </sheetViews>
  <sheetFormatPr defaultColWidth="9.140625" defaultRowHeight="11.25"/>
  <cols>
    <col min="1" max="1" width="3.42578125" style="49" bestFit="1" customWidth="1"/>
    <col min="2" max="2" width="18.7109375" style="21" bestFit="1" customWidth="1"/>
    <col min="3" max="5" width="10.140625" style="49" customWidth="1"/>
    <col min="6" max="6" width="24.28515625" style="49" bestFit="1" customWidth="1"/>
    <col min="7" max="7" width="29.7109375" style="49" bestFit="1" customWidth="1"/>
    <col min="8" max="8" width="2.85546875" style="49" bestFit="1" customWidth="1"/>
    <col min="9" max="9" width="9.7109375" style="49" bestFit="1" customWidth="1"/>
    <col min="10" max="10" width="8.42578125" style="49" bestFit="1" customWidth="1"/>
    <col min="11" max="11" width="7.140625" style="49" bestFit="1" customWidth="1"/>
    <col min="12" max="12" width="4.85546875" style="51" customWidth="1"/>
    <col min="13" max="15" width="4.85546875" style="49" customWidth="1"/>
    <col min="16" max="16" width="5.42578125" style="49" customWidth="1"/>
    <col min="17" max="17" width="31.7109375" style="49" bestFit="1" customWidth="1"/>
    <col min="18" max="16384" width="9.140625" style="49"/>
  </cols>
  <sheetData>
    <row r="1" spans="1:17">
      <c r="B1" s="313"/>
      <c r="C1" s="284" t="s">
        <v>183</v>
      </c>
      <c r="D1" s="284"/>
      <c r="E1" s="284"/>
      <c r="L1" s="49"/>
      <c r="O1" s="51"/>
      <c r="Q1" s="283" t="s">
        <v>172</v>
      </c>
    </row>
    <row r="2" spans="1:17" ht="22.5">
      <c r="B2" s="313"/>
      <c r="C2" s="9" t="s">
        <v>175</v>
      </c>
      <c r="D2" s="9" t="s">
        <v>176</v>
      </c>
      <c r="E2" s="9" t="s">
        <v>174</v>
      </c>
      <c r="L2" s="49"/>
      <c r="O2" s="51"/>
      <c r="Q2" s="283"/>
    </row>
    <row r="3" spans="1:17">
      <c r="B3" s="52" t="str">
        <f>A8</f>
        <v>Indoor anechoic chamber</v>
      </c>
      <c r="C3" s="20" t="s">
        <v>106</v>
      </c>
      <c r="D3" s="20" t="s">
        <v>106</v>
      </c>
      <c r="E3" s="20" t="s">
        <v>136</v>
      </c>
      <c r="L3" s="49"/>
      <c r="O3" s="51"/>
      <c r="Q3" s="283"/>
    </row>
    <row r="4" spans="1:17">
      <c r="B4" s="34" t="s">
        <v>134</v>
      </c>
      <c r="C4" s="34" t="s">
        <v>106</v>
      </c>
      <c r="D4" s="34" t="s">
        <v>135</v>
      </c>
      <c r="E4" s="32" t="s">
        <v>106</v>
      </c>
      <c r="F4" s="70"/>
      <c r="G4" s="70"/>
      <c r="H4" s="70"/>
      <c r="I4" s="70"/>
      <c r="J4" s="70"/>
      <c r="K4" s="70"/>
      <c r="L4" s="70"/>
      <c r="O4" s="51"/>
      <c r="Q4" s="59"/>
    </row>
    <row r="5" spans="1:17">
      <c r="B5" s="34" t="s">
        <v>49</v>
      </c>
      <c r="C5" s="74" t="s">
        <v>106</v>
      </c>
      <c r="D5" s="32" t="s">
        <v>106</v>
      </c>
      <c r="E5" s="83" t="s">
        <v>106</v>
      </c>
      <c r="F5" s="70"/>
      <c r="G5" s="70"/>
      <c r="H5" s="70"/>
      <c r="I5" s="70"/>
      <c r="J5" s="70"/>
      <c r="K5" s="70"/>
      <c r="L5" s="70"/>
      <c r="O5" s="51"/>
      <c r="Q5" s="59"/>
    </row>
    <row r="6" spans="1:17">
      <c r="B6" s="84" t="s">
        <v>238</v>
      </c>
      <c r="C6" s="33" t="s">
        <v>106</v>
      </c>
      <c r="D6" s="33" t="s">
        <v>106</v>
      </c>
      <c r="E6" s="33">
        <v>5</v>
      </c>
      <c r="F6" s="70"/>
      <c r="G6" s="70"/>
      <c r="H6" s="70"/>
      <c r="I6" s="70"/>
      <c r="J6" s="70"/>
      <c r="K6" s="70"/>
      <c r="L6" s="70"/>
      <c r="O6" s="51"/>
      <c r="Q6" s="257" t="s">
        <v>276</v>
      </c>
    </row>
    <row r="7" spans="1:17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O7" s="51"/>
      <c r="Q7" s="59"/>
    </row>
    <row r="8" spans="1:17" s="108" customFormat="1">
      <c r="A8" s="319" t="s">
        <v>105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106"/>
      <c r="M8" s="335" t="s">
        <v>31</v>
      </c>
      <c r="N8" s="335"/>
      <c r="O8" s="335"/>
      <c r="Q8" s="205"/>
    </row>
    <row r="9" spans="1:17" s="108" customFormat="1">
      <c r="A9" s="318" t="s">
        <v>0</v>
      </c>
      <c r="B9" s="318" t="s">
        <v>1</v>
      </c>
      <c r="C9" s="318" t="s">
        <v>241</v>
      </c>
      <c r="D9" s="318"/>
      <c r="E9" s="318"/>
      <c r="F9" s="318" t="s">
        <v>2</v>
      </c>
      <c r="G9" s="318" t="s">
        <v>3</v>
      </c>
      <c r="H9" s="366" t="s">
        <v>194</v>
      </c>
      <c r="I9" s="318" t="s">
        <v>184</v>
      </c>
      <c r="J9" s="318"/>
      <c r="K9" s="318"/>
      <c r="L9" s="119"/>
      <c r="M9" s="335"/>
      <c r="N9" s="335"/>
      <c r="O9" s="335"/>
      <c r="Q9" s="205"/>
    </row>
    <row r="10" spans="1:17" s="111" customFormat="1" ht="22.5">
      <c r="A10" s="318"/>
      <c r="B10" s="318"/>
      <c r="C10" s="230" t="s">
        <v>175</v>
      </c>
      <c r="D10" s="230" t="s">
        <v>176</v>
      </c>
      <c r="E10" s="230" t="s">
        <v>174</v>
      </c>
      <c r="F10" s="318"/>
      <c r="G10" s="318"/>
      <c r="H10" s="366"/>
      <c r="I10" s="230" t="s">
        <v>175</v>
      </c>
      <c r="J10" s="230" t="s">
        <v>176</v>
      </c>
      <c r="K10" s="230" t="s">
        <v>174</v>
      </c>
      <c r="L10" s="181"/>
      <c r="M10" s="335"/>
      <c r="N10" s="335"/>
      <c r="O10" s="335"/>
      <c r="Q10" s="229"/>
    </row>
    <row r="11" spans="1:17" s="108" customFormat="1">
      <c r="A11" s="318" t="s">
        <v>177</v>
      </c>
      <c r="B11" s="318"/>
      <c r="C11" s="318"/>
      <c r="D11" s="318"/>
      <c r="E11" s="318"/>
      <c r="F11" s="318"/>
      <c r="G11" s="318"/>
      <c r="H11" s="318"/>
      <c r="I11" s="318"/>
      <c r="J11" s="318"/>
      <c r="K11" s="230"/>
      <c r="L11" s="119"/>
      <c r="M11" s="230"/>
      <c r="N11" s="230"/>
      <c r="O11" s="230"/>
      <c r="Q11" s="205"/>
    </row>
    <row r="12" spans="1:17" s="108" customFormat="1">
      <c r="A12" s="318" t="s">
        <v>11</v>
      </c>
      <c r="B12" s="318"/>
      <c r="C12" s="318"/>
      <c r="D12" s="318"/>
      <c r="E12" s="318"/>
      <c r="F12" s="318"/>
      <c r="G12" s="318"/>
      <c r="H12" s="318"/>
      <c r="I12" s="318"/>
      <c r="J12" s="318"/>
      <c r="K12" s="230"/>
      <c r="L12" s="119"/>
      <c r="M12" s="232">
        <f>I12^2</f>
        <v>0</v>
      </c>
      <c r="N12" s="232">
        <f>J12^2</f>
        <v>0</v>
      </c>
      <c r="O12" s="232">
        <f>K12^2</f>
        <v>0</v>
      </c>
      <c r="Q12" s="205"/>
    </row>
    <row r="13" spans="1:17" s="108" customFormat="1">
      <c r="A13" s="137"/>
      <c r="B13" s="137"/>
      <c r="C13" s="137"/>
      <c r="D13" s="137"/>
      <c r="E13" s="137"/>
      <c r="F13" s="137"/>
      <c r="G13" s="137"/>
      <c r="H13" s="137"/>
      <c r="I13" s="233"/>
      <c r="J13" s="233"/>
      <c r="K13" s="233"/>
      <c r="Q13" s="205"/>
    </row>
    <row r="14" spans="1:17" s="108" customFormat="1">
      <c r="A14" s="319" t="s">
        <v>22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118"/>
      <c r="M14" s="335" t="s">
        <v>31</v>
      </c>
      <c r="N14" s="335"/>
      <c r="O14" s="335"/>
      <c r="Q14" s="205"/>
    </row>
    <row r="15" spans="1:17" s="108" customFormat="1">
      <c r="A15" s="318" t="s">
        <v>0</v>
      </c>
      <c r="B15" s="353" t="s">
        <v>1</v>
      </c>
      <c r="C15" s="318" t="s">
        <v>241</v>
      </c>
      <c r="D15" s="318"/>
      <c r="E15" s="318"/>
      <c r="F15" s="318" t="s">
        <v>2</v>
      </c>
      <c r="G15" s="318" t="s">
        <v>3</v>
      </c>
      <c r="H15" s="366" t="s">
        <v>194</v>
      </c>
      <c r="I15" s="318" t="s">
        <v>184</v>
      </c>
      <c r="J15" s="318"/>
      <c r="K15" s="318"/>
      <c r="L15" s="119"/>
      <c r="M15" s="335"/>
      <c r="N15" s="335"/>
      <c r="O15" s="335"/>
      <c r="Q15" s="205"/>
    </row>
    <row r="16" spans="1:17" s="108" customFormat="1" ht="22.5">
      <c r="A16" s="318"/>
      <c r="B16" s="353"/>
      <c r="C16" s="230" t="s">
        <v>175</v>
      </c>
      <c r="D16" s="230" t="s">
        <v>176</v>
      </c>
      <c r="E16" s="230" t="s">
        <v>174</v>
      </c>
      <c r="F16" s="318"/>
      <c r="G16" s="318"/>
      <c r="H16" s="366"/>
      <c r="I16" s="230" t="s">
        <v>175</v>
      </c>
      <c r="J16" s="230" t="s">
        <v>176</v>
      </c>
      <c r="K16" s="230" t="s">
        <v>174</v>
      </c>
      <c r="L16" s="181"/>
      <c r="M16" s="335"/>
      <c r="N16" s="335"/>
      <c r="O16" s="335"/>
      <c r="Q16" s="205"/>
    </row>
    <row r="17" spans="1:17" s="108" customFormat="1">
      <c r="A17" s="318" t="s">
        <v>177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119"/>
      <c r="M17" s="230"/>
      <c r="N17" s="230"/>
      <c r="O17" s="231"/>
      <c r="Q17" s="205"/>
    </row>
    <row r="18" spans="1:17" s="108" customFormat="1">
      <c r="A18" s="318" t="s">
        <v>11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119"/>
      <c r="M18" s="232">
        <f t="shared" ref="M18" si="0">I18^2</f>
        <v>0</v>
      </c>
      <c r="N18" s="232">
        <f t="shared" ref="N18:O18" si="1">J18^2</f>
        <v>0</v>
      </c>
      <c r="O18" s="232">
        <f t="shared" si="1"/>
        <v>0</v>
      </c>
      <c r="Q18" s="205"/>
    </row>
    <row r="19" spans="1:17" s="108" customFormat="1">
      <c r="A19" s="137"/>
      <c r="B19" s="144"/>
      <c r="C19" s="137"/>
      <c r="D19" s="137"/>
      <c r="E19" s="137"/>
      <c r="F19" s="137"/>
      <c r="G19" s="137"/>
      <c r="H19" s="137"/>
      <c r="I19" s="137"/>
      <c r="J19" s="233"/>
      <c r="K19" s="233"/>
      <c r="Q19" s="205"/>
    </row>
    <row r="20" spans="1:17" s="108" customFormat="1">
      <c r="A20" s="233"/>
      <c r="B20" s="234"/>
      <c r="C20" s="233"/>
      <c r="D20" s="233"/>
      <c r="E20" s="233"/>
      <c r="F20" s="233"/>
      <c r="G20" s="233"/>
      <c r="H20" s="233"/>
      <c r="I20" s="233"/>
      <c r="J20" s="233"/>
      <c r="K20" s="233"/>
      <c r="L20" s="118"/>
      <c r="Q20" s="205"/>
    </row>
    <row r="21" spans="1:17" s="108" customFormat="1">
      <c r="A21" s="363" t="s">
        <v>45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5"/>
      <c r="M21" s="335" t="s">
        <v>31</v>
      </c>
      <c r="N21" s="335"/>
      <c r="O21" s="335"/>
      <c r="Q21" s="205"/>
    </row>
    <row r="22" spans="1:17" s="108" customFormat="1">
      <c r="A22" s="318" t="s">
        <v>0</v>
      </c>
      <c r="B22" s="353" t="s">
        <v>1</v>
      </c>
      <c r="C22" s="318" t="s">
        <v>241</v>
      </c>
      <c r="D22" s="318"/>
      <c r="E22" s="318"/>
      <c r="F22" s="318" t="s">
        <v>2</v>
      </c>
      <c r="G22" s="318" t="s">
        <v>3</v>
      </c>
      <c r="H22" s="366" t="s">
        <v>194</v>
      </c>
      <c r="I22" s="318" t="s">
        <v>184</v>
      </c>
      <c r="J22" s="318"/>
      <c r="K22" s="318"/>
      <c r="M22" s="335"/>
      <c r="N22" s="335"/>
      <c r="O22" s="335"/>
      <c r="Q22" s="205"/>
    </row>
    <row r="23" spans="1:17" s="108" customFormat="1" ht="22.5">
      <c r="A23" s="318"/>
      <c r="B23" s="353"/>
      <c r="C23" s="230" t="s">
        <v>175</v>
      </c>
      <c r="D23" s="230" t="s">
        <v>176</v>
      </c>
      <c r="E23" s="230" t="s">
        <v>174</v>
      </c>
      <c r="F23" s="318"/>
      <c r="G23" s="318"/>
      <c r="H23" s="366"/>
      <c r="I23" s="230" t="s">
        <v>175</v>
      </c>
      <c r="J23" s="230" t="s">
        <v>176</v>
      </c>
      <c r="K23" s="230" t="s">
        <v>174</v>
      </c>
      <c r="L23" s="181"/>
      <c r="M23" s="335"/>
      <c r="N23" s="335"/>
      <c r="O23" s="335"/>
      <c r="Q23" s="205"/>
    </row>
    <row r="24" spans="1:17" s="108" customFormat="1">
      <c r="A24" s="318" t="s">
        <v>177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119"/>
      <c r="M24" s="231"/>
      <c r="N24" s="231"/>
      <c r="O24" s="231"/>
      <c r="Q24" s="205"/>
    </row>
    <row r="25" spans="1:17" s="108" customFormat="1">
      <c r="A25" s="318" t="s">
        <v>11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181"/>
      <c r="M25" s="232">
        <f>H25^2</f>
        <v>0</v>
      </c>
      <c r="N25" s="232">
        <f>I25^2</f>
        <v>0</v>
      </c>
      <c r="O25" s="232">
        <f>J25^2</f>
        <v>0</v>
      </c>
      <c r="Q25" s="205"/>
    </row>
  </sheetData>
  <mergeCells count="36">
    <mergeCell ref="C1:E1"/>
    <mergeCell ref="A8:K8"/>
    <mergeCell ref="M8:O10"/>
    <mergeCell ref="A9:A10"/>
    <mergeCell ref="B9:B10"/>
    <mergeCell ref="C9:E9"/>
    <mergeCell ref="F9:F10"/>
    <mergeCell ref="G9:G10"/>
    <mergeCell ref="H9:H10"/>
    <mergeCell ref="I9:K9"/>
    <mergeCell ref="A24:K24"/>
    <mergeCell ref="A25:K25"/>
    <mergeCell ref="A17:K17"/>
    <mergeCell ref="A18:K18"/>
    <mergeCell ref="B15:B16"/>
    <mergeCell ref="C15:E15"/>
    <mergeCell ref="F15:F16"/>
    <mergeCell ref="G15:G16"/>
    <mergeCell ref="H15:H16"/>
    <mergeCell ref="A15:A16"/>
    <mergeCell ref="Q1:Q3"/>
    <mergeCell ref="A21:K21"/>
    <mergeCell ref="A14:K14"/>
    <mergeCell ref="A22:A23"/>
    <mergeCell ref="B22:B23"/>
    <mergeCell ref="C22:E22"/>
    <mergeCell ref="F22:F23"/>
    <mergeCell ref="G22:G23"/>
    <mergeCell ref="H22:H23"/>
    <mergeCell ref="I22:K22"/>
    <mergeCell ref="I15:K15"/>
    <mergeCell ref="M14:O16"/>
    <mergeCell ref="M21:O23"/>
    <mergeCell ref="A11:J11"/>
    <mergeCell ref="A12:J12"/>
    <mergeCell ref="B1:B2"/>
  </mergeCells>
  <phoneticPr fontId="7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1" topLeftCell="A2" activePane="bottomLeft" state="frozen"/>
      <selection pane="bottomLeft" activeCell="G5" sqref="G5"/>
    </sheetView>
  </sheetViews>
  <sheetFormatPr defaultRowHeight="11.25"/>
  <cols>
    <col min="1" max="1" width="6.140625" style="254" bestFit="1" customWidth="1"/>
    <col min="2" max="2" width="9" style="254" bestFit="1" customWidth="1"/>
    <col min="3" max="3" width="9.42578125" style="254" bestFit="1" customWidth="1"/>
    <col min="4" max="4" width="6.5703125" style="254" customWidth="1"/>
    <col min="5" max="5" width="3.85546875" style="254" bestFit="1" customWidth="1"/>
    <col min="6" max="6" width="3.5703125" style="254" bestFit="1" customWidth="1"/>
    <col min="7" max="7" width="178.7109375" style="254" customWidth="1"/>
    <col min="8" max="8" width="7" style="254" bestFit="1" customWidth="1"/>
    <col min="9" max="16384" width="9.140625" style="254"/>
  </cols>
  <sheetData>
    <row r="1" spans="1:8" s="248" customFormat="1" ht="22.5">
      <c r="A1" s="240" t="s">
        <v>256</v>
      </c>
      <c r="B1" s="240" t="s">
        <v>257</v>
      </c>
      <c r="C1" s="240" t="s">
        <v>258</v>
      </c>
      <c r="D1" s="240" t="s">
        <v>259</v>
      </c>
      <c r="E1" s="240" t="s">
        <v>260</v>
      </c>
      <c r="F1" s="240" t="s">
        <v>261</v>
      </c>
      <c r="G1" s="240" t="s">
        <v>262</v>
      </c>
      <c r="H1" s="240" t="s">
        <v>263</v>
      </c>
    </row>
    <row r="2" spans="1:8" s="251" customFormat="1" ht="210.75" customHeight="1">
      <c r="A2" s="249">
        <v>43831</v>
      </c>
      <c r="B2" s="250"/>
      <c r="C2" s="250"/>
      <c r="D2" s="250"/>
      <c r="E2" s="250"/>
      <c r="F2" s="250"/>
      <c r="G2" s="190" t="s">
        <v>277</v>
      </c>
      <c r="H2" s="250"/>
    </row>
    <row r="3" spans="1:8" s="251" customFormat="1">
      <c r="A3" s="249">
        <v>43922</v>
      </c>
      <c r="B3" s="99" t="s">
        <v>264</v>
      </c>
      <c r="C3" s="250"/>
      <c r="D3" s="250"/>
      <c r="E3" s="250"/>
      <c r="F3" s="250"/>
      <c r="G3" s="190" t="s">
        <v>265</v>
      </c>
      <c r="H3" s="99" t="s">
        <v>278</v>
      </c>
    </row>
    <row r="4" spans="1:8">
      <c r="A4" s="252">
        <v>44044</v>
      </c>
      <c r="B4" s="253" t="s">
        <v>266</v>
      </c>
      <c r="C4" s="99" t="s">
        <v>279</v>
      </c>
      <c r="D4" s="99">
        <v>10</v>
      </c>
      <c r="E4" s="99"/>
      <c r="F4" s="99" t="s">
        <v>280</v>
      </c>
      <c r="G4" s="190" t="s">
        <v>267</v>
      </c>
      <c r="H4" s="99" t="s">
        <v>281</v>
      </c>
    </row>
    <row r="5" spans="1:8">
      <c r="A5" s="252">
        <v>44105</v>
      </c>
      <c r="B5" s="253" t="s">
        <v>268</v>
      </c>
      <c r="C5" s="99" t="s">
        <v>282</v>
      </c>
      <c r="D5" s="99">
        <v>18</v>
      </c>
      <c r="E5" s="99"/>
      <c r="F5" s="99" t="s">
        <v>280</v>
      </c>
      <c r="G5" s="255" t="s">
        <v>283</v>
      </c>
      <c r="H5" s="99" t="s">
        <v>284</v>
      </c>
    </row>
    <row r="8" spans="1:8">
      <c r="G8" s="256"/>
    </row>
    <row r="9" spans="1:8">
      <c r="G9" s="2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4" zoomScaleNormal="100" workbookViewId="0">
      <selection activeCell="N14" sqref="N14:N16"/>
    </sheetView>
  </sheetViews>
  <sheetFormatPr defaultColWidth="9" defaultRowHeight="11.25"/>
  <cols>
    <col min="1" max="1" width="11.42578125" style="49" customWidth="1"/>
    <col min="2" max="2" width="63.42578125" style="22" customWidth="1"/>
    <col min="3" max="4" width="12.28515625" style="69" customWidth="1"/>
    <col min="5" max="5" width="10.7109375" style="70" customWidth="1"/>
    <col min="6" max="6" width="12.7109375" style="69" customWidth="1"/>
    <col min="7" max="7" width="16.42578125" style="69" customWidth="1"/>
    <col min="8" max="8" width="13.85546875" style="69" customWidth="1"/>
    <col min="9" max="15" width="13.85546875" style="48" customWidth="1"/>
    <col min="16" max="16" width="7.140625" style="104" customWidth="1"/>
    <col min="17" max="17" width="35.5703125" style="194" customWidth="1"/>
    <col min="18" max="16384" width="9" style="47"/>
  </cols>
  <sheetData>
    <row r="1" spans="1:18" ht="11.25" customHeight="1">
      <c r="A1" s="284" t="s">
        <v>204</v>
      </c>
      <c r="B1" s="284"/>
      <c r="C1" s="284"/>
      <c r="D1" s="284"/>
      <c r="E1" s="284"/>
      <c r="F1" s="284"/>
      <c r="G1" s="284"/>
      <c r="H1" s="284"/>
      <c r="I1" s="286" t="s">
        <v>295</v>
      </c>
      <c r="J1" s="286"/>
      <c r="K1" s="286"/>
      <c r="L1" s="286"/>
      <c r="M1" s="286" t="s">
        <v>287</v>
      </c>
      <c r="Q1" s="291" t="s">
        <v>172</v>
      </c>
    </row>
    <row r="2" spans="1:18" ht="11.25" customHeight="1">
      <c r="A2" s="284" t="s">
        <v>0</v>
      </c>
      <c r="B2" s="284" t="s">
        <v>1</v>
      </c>
      <c r="C2" s="294" t="s">
        <v>242</v>
      </c>
      <c r="D2" s="294"/>
      <c r="E2" s="284" t="s">
        <v>36</v>
      </c>
      <c r="F2" s="294" t="s">
        <v>115</v>
      </c>
      <c r="G2" s="294" t="s">
        <v>35</v>
      </c>
      <c r="H2" s="294"/>
      <c r="I2" s="286"/>
      <c r="J2" s="286" t="s">
        <v>35</v>
      </c>
      <c r="K2" s="286"/>
      <c r="L2" s="286"/>
      <c r="M2" s="286"/>
      <c r="Q2" s="292"/>
      <c r="R2" s="105"/>
    </row>
    <row r="3" spans="1:18" ht="33.75">
      <c r="A3" s="295"/>
      <c r="B3" s="295"/>
      <c r="C3" s="186" t="s">
        <v>163</v>
      </c>
      <c r="D3" s="186" t="s">
        <v>164</v>
      </c>
      <c r="E3" s="295"/>
      <c r="F3" s="296"/>
      <c r="G3" s="264" t="s">
        <v>163</v>
      </c>
      <c r="H3" s="264" t="s">
        <v>164</v>
      </c>
      <c r="I3" s="286"/>
      <c r="J3" s="275" t="s">
        <v>310</v>
      </c>
      <c r="K3" s="275" t="s">
        <v>299</v>
      </c>
      <c r="L3" s="275" t="s">
        <v>307</v>
      </c>
      <c r="M3" s="286"/>
      <c r="P3" s="76"/>
      <c r="Q3" s="293"/>
      <c r="R3" s="62"/>
    </row>
    <row r="4" spans="1:18" ht="22.5">
      <c r="A4" s="180" t="s">
        <v>188</v>
      </c>
      <c r="B4" s="100" t="s">
        <v>301</v>
      </c>
      <c r="C4" s="26">
        <f t="shared" ref="C4:D9" si="0">G4*$F4</f>
        <v>0.5</v>
      </c>
      <c r="D4" s="26">
        <f t="shared" si="0"/>
        <v>0.7</v>
      </c>
      <c r="E4" s="180" t="s">
        <v>168</v>
      </c>
      <c r="F4" s="26">
        <v>1</v>
      </c>
      <c r="G4" s="26">
        <v>0.5</v>
      </c>
      <c r="H4" s="26">
        <v>0.7</v>
      </c>
      <c r="I4" s="26" t="s">
        <v>288</v>
      </c>
      <c r="J4" s="26">
        <v>0.8</v>
      </c>
      <c r="K4" s="26">
        <v>1.1000000000000001</v>
      </c>
      <c r="L4" s="26">
        <v>2</v>
      </c>
      <c r="M4" s="26" t="s">
        <v>311</v>
      </c>
      <c r="P4" s="76"/>
      <c r="Q4" s="195"/>
      <c r="R4" s="62"/>
    </row>
    <row r="5" spans="1:18" ht="22.5">
      <c r="A5" s="277" t="s">
        <v>300</v>
      </c>
      <c r="B5" s="276" t="s">
        <v>320</v>
      </c>
      <c r="C5" s="369"/>
      <c r="D5" s="369"/>
      <c r="E5" s="243" t="s">
        <v>168</v>
      </c>
      <c r="F5" s="26">
        <v>1</v>
      </c>
      <c r="G5" s="369"/>
      <c r="H5" s="369"/>
      <c r="I5" s="369"/>
      <c r="J5" s="367">
        <v>0.3</v>
      </c>
      <c r="K5" s="369"/>
      <c r="L5" s="367">
        <v>0.98</v>
      </c>
      <c r="M5" s="26" t="s">
        <v>321</v>
      </c>
      <c r="P5" s="76"/>
      <c r="Q5" s="195"/>
      <c r="R5" s="62"/>
    </row>
    <row r="6" spans="1:18" ht="21.75" customHeight="1">
      <c r="A6" s="180" t="s">
        <v>210</v>
      </c>
      <c r="B6" s="100" t="s">
        <v>211</v>
      </c>
      <c r="C6" s="26">
        <f t="shared" si="0"/>
        <v>0.9</v>
      </c>
      <c r="D6" s="26">
        <f t="shared" si="0"/>
        <v>0.9</v>
      </c>
      <c r="E6" s="180" t="s">
        <v>168</v>
      </c>
      <c r="F6" s="26">
        <v>1</v>
      </c>
      <c r="G6" s="26">
        <v>0.9</v>
      </c>
      <c r="H6" s="26">
        <v>0.9</v>
      </c>
      <c r="I6" s="26" t="s">
        <v>289</v>
      </c>
      <c r="J6" s="26">
        <v>0.9</v>
      </c>
      <c r="K6" s="26">
        <v>0.9</v>
      </c>
      <c r="L6" s="26">
        <v>2.36</v>
      </c>
      <c r="M6" s="26" t="s">
        <v>312</v>
      </c>
      <c r="P6" s="76"/>
      <c r="Q6" s="195"/>
      <c r="R6" s="62"/>
    </row>
    <row r="7" spans="1:18" ht="21.75" customHeight="1">
      <c r="A7" s="281" t="s">
        <v>305</v>
      </c>
      <c r="B7" s="276" t="s">
        <v>306</v>
      </c>
      <c r="C7" s="369"/>
      <c r="D7" s="369"/>
      <c r="E7" s="243" t="s">
        <v>168</v>
      </c>
      <c r="F7" s="26">
        <v>1</v>
      </c>
      <c r="G7" s="369"/>
      <c r="H7" s="369"/>
      <c r="I7" s="369"/>
      <c r="J7" s="368"/>
      <c r="K7" s="367">
        <v>0.6</v>
      </c>
      <c r="L7" s="367">
        <v>2.36</v>
      </c>
      <c r="M7" s="26" t="s">
        <v>322</v>
      </c>
      <c r="P7" s="76"/>
      <c r="Q7" s="195"/>
      <c r="R7" s="62"/>
    </row>
    <row r="8" spans="1:18" ht="22.5">
      <c r="A8" s="180" t="s">
        <v>209</v>
      </c>
      <c r="B8" s="100" t="s">
        <v>73</v>
      </c>
      <c r="C8" s="26">
        <f t="shared" si="0"/>
        <v>0.75</v>
      </c>
      <c r="D8" s="26">
        <f t="shared" si="0"/>
        <v>0.9</v>
      </c>
      <c r="E8" s="180" t="s">
        <v>168</v>
      </c>
      <c r="F8" s="26">
        <v>1</v>
      </c>
      <c r="G8" s="26">
        <v>0.75</v>
      </c>
      <c r="H8" s="26">
        <v>0.9</v>
      </c>
      <c r="I8" s="26" t="s">
        <v>289</v>
      </c>
      <c r="J8" s="26">
        <v>0.9</v>
      </c>
      <c r="K8" s="26">
        <v>1.2</v>
      </c>
      <c r="L8" s="26">
        <v>2.36</v>
      </c>
      <c r="M8" s="26" t="s">
        <v>312</v>
      </c>
      <c r="P8" s="76"/>
      <c r="Q8" s="195"/>
      <c r="R8" s="62"/>
    </row>
    <row r="9" spans="1:18" ht="22.5">
      <c r="A9" s="180" t="s">
        <v>77</v>
      </c>
      <c r="B9" s="100" t="s">
        <v>69</v>
      </c>
      <c r="C9" s="26">
        <f t="shared" si="0"/>
        <v>1.25</v>
      </c>
      <c r="D9" s="26">
        <f t="shared" si="0"/>
        <v>1.45</v>
      </c>
      <c r="E9" s="180" t="s">
        <v>167</v>
      </c>
      <c r="F9" s="26">
        <v>1</v>
      </c>
      <c r="G9" s="26">
        <v>1.25</v>
      </c>
      <c r="H9" s="26">
        <v>1.45</v>
      </c>
      <c r="I9" s="26" t="s">
        <v>290</v>
      </c>
      <c r="J9" s="26">
        <v>2</v>
      </c>
      <c r="K9" s="26">
        <v>1.85</v>
      </c>
      <c r="L9" s="26">
        <v>2.61</v>
      </c>
      <c r="M9" s="26" t="s">
        <v>313</v>
      </c>
      <c r="P9" s="76"/>
      <c r="Q9" s="195"/>
      <c r="R9" s="62"/>
    </row>
    <row r="10" spans="1:18">
      <c r="A10" s="180" t="s">
        <v>74</v>
      </c>
      <c r="B10" s="100" t="s">
        <v>37</v>
      </c>
      <c r="C10" s="26">
        <f t="shared" ref="C10" si="1">G10*$F10</f>
        <v>0.9</v>
      </c>
      <c r="D10" s="26">
        <f t="shared" ref="D10" si="2">H10*$F10</f>
        <v>0.9</v>
      </c>
      <c r="E10" s="180" t="s">
        <v>168</v>
      </c>
      <c r="F10" s="26">
        <v>1</v>
      </c>
      <c r="G10" s="26">
        <v>0.9</v>
      </c>
      <c r="H10" s="26">
        <v>0.9</v>
      </c>
      <c r="I10" s="26" t="s">
        <v>291</v>
      </c>
      <c r="J10" s="74">
        <v>0.5</v>
      </c>
      <c r="K10" s="74">
        <v>1.6</v>
      </c>
      <c r="L10" s="74">
        <v>2.37</v>
      </c>
      <c r="M10" s="26" t="s">
        <v>314</v>
      </c>
      <c r="P10" s="76"/>
      <c r="Q10" s="195"/>
      <c r="R10" s="62"/>
    </row>
    <row r="11" spans="1:18">
      <c r="A11" s="180" t="s">
        <v>75</v>
      </c>
      <c r="B11" s="100" t="s">
        <v>193</v>
      </c>
      <c r="C11" s="74">
        <f>G11*$F11</f>
        <v>0.3</v>
      </c>
      <c r="D11" s="74">
        <f>H11*$F11</f>
        <v>0.3</v>
      </c>
      <c r="E11" s="75" t="s">
        <v>167</v>
      </c>
      <c r="F11" s="74">
        <v>1</v>
      </c>
      <c r="G11" s="74">
        <v>0.3</v>
      </c>
      <c r="H11" s="74">
        <v>0.3</v>
      </c>
      <c r="I11" s="26" t="s">
        <v>292</v>
      </c>
      <c r="J11" s="74">
        <v>0.4</v>
      </c>
      <c r="K11" s="74">
        <v>0.3</v>
      </c>
      <c r="L11" s="74">
        <v>0.85</v>
      </c>
      <c r="M11" s="26" t="s">
        <v>315</v>
      </c>
      <c r="P11" s="76"/>
      <c r="Q11" s="195"/>
      <c r="R11" s="62"/>
    </row>
    <row r="12" spans="1:18">
      <c r="A12" s="180" t="s">
        <v>76</v>
      </c>
      <c r="B12" s="190" t="s">
        <v>196</v>
      </c>
      <c r="C12" s="74">
        <f>G12*$F12</f>
        <v>0.51961524227066314</v>
      </c>
      <c r="D12" s="74">
        <f>H12*$F12</f>
        <v>0.51961524227066314</v>
      </c>
      <c r="E12" s="92" t="s">
        <v>5</v>
      </c>
      <c r="F12" s="97">
        <f>3^0.5</f>
        <v>1.7320508075688772</v>
      </c>
      <c r="G12" s="74">
        <v>0.3</v>
      </c>
      <c r="H12" s="74">
        <v>0.3</v>
      </c>
      <c r="I12" s="271">
        <v>0.3</v>
      </c>
      <c r="J12" s="74">
        <v>0.3</v>
      </c>
      <c r="K12" s="74">
        <v>0.3</v>
      </c>
      <c r="L12" s="74">
        <v>0.3</v>
      </c>
      <c r="M12" s="271">
        <v>0.3</v>
      </c>
      <c r="P12" s="76"/>
      <c r="Q12" s="195"/>
      <c r="R12" s="62"/>
    </row>
    <row r="13" spans="1:18">
      <c r="A13" s="79"/>
      <c r="B13" s="102"/>
      <c r="C13" s="94"/>
      <c r="D13" s="94"/>
      <c r="E13" s="17"/>
      <c r="F13" s="103"/>
      <c r="G13" s="76"/>
      <c r="H13" s="76"/>
      <c r="I13" s="94"/>
      <c r="J13" s="76"/>
      <c r="K13" s="76"/>
      <c r="L13" s="76"/>
      <c r="M13" s="76"/>
      <c r="N13" s="76"/>
      <c r="O13" s="76"/>
      <c r="P13" s="76"/>
      <c r="Q13" s="195"/>
      <c r="R13" s="62"/>
    </row>
    <row r="14" spans="1:18" ht="11.25" customHeight="1">
      <c r="A14" s="295" t="s">
        <v>204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87" t="s">
        <v>303</v>
      </c>
      <c r="L14" s="288" t="s">
        <v>308</v>
      </c>
      <c r="M14" s="288" t="s">
        <v>309</v>
      </c>
      <c r="N14" s="286" t="s">
        <v>299</v>
      </c>
      <c r="O14" s="288" t="s">
        <v>287</v>
      </c>
      <c r="P14" s="11"/>
      <c r="Q14" s="195"/>
      <c r="R14" s="62"/>
    </row>
    <row r="15" spans="1:18" ht="11.25" customHeight="1">
      <c r="A15" s="284" t="s">
        <v>0</v>
      </c>
      <c r="B15" s="284" t="s">
        <v>1</v>
      </c>
      <c r="C15" s="284" t="s">
        <v>242</v>
      </c>
      <c r="D15" s="284"/>
      <c r="E15" s="284"/>
      <c r="F15" s="294" t="s">
        <v>36</v>
      </c>
      <c r="G15" s="294" t="s">
        <v>115</v>
      </c>
      <c r="H15" s="294" t="s">
        <v>35</v>
      </c>
      <c r="I15" s="294"/>
      <c r="J15" s="294"/>
      <c r="K15" s="287"/>
      <c r="L15" s="289"/>
      <c r="M15" s="289"/>
      <c r="N15" s="286"/>
      <c r="O15" s="289"/>
      <c r="P15" s="189"/>
      <c r="Q15" s="195"/>
    </row>
    <row r="16" spans="1:18" ht="22.5">
      <c r="A16" s="295"/>
      <c r="B16" s="295"/>
      <c r="C16" s="187" t="s">
        <v>175</v>
      </c>
      <c r="D16" s="187" t="s">
        <v>176</v>
      </c>
      <c r="E16" s="185" t="s">
        <v>174</v>
      </c>
      <c r="F16" s="294"/>
      <c r="G16" s="294"/>
      <c r="H16" s="187" t="s">
        <v>175</v>
      </c>
      <c r="I16" s="187" t="s">
        <v>176</v>
      </c>
      <c r="J16" s="187" t="s">
        <v>174</v>
      </c>
      <c r="K16" s="287"/>
      <c r="L16" s="290"/>
      <c r="M16" s="290"/>
      <c r="N16" s="286"/>
      <c r="O16" s="290"/>
      <c r="P16" s="189"/>
      <c r="Q16" s="195"/>
    </row>
    <row r="17" spans="1:17" ht="22.5">
      <c r="A17" s="183" t="s">
        <v>114</v>
      </c>
      <c r="B17" s="100" t="s">
        <v>220</v>
      </c>
      <c r="C17" s="26">
        <v>0.52</v>
      </c>
      <c r="D17" s="26">
        <v>0.84</v>
      </c>
      <c r="E17" s="179">
        <v>0.6</v>
      </c>
      <c r="F17" s="20" t="s">
        <v>168</v>
      </c>
      <c r="G17" s="20">
        <v>1</v>
      </c>
      <c r="H17" s="20">
        <f>C17/$G17</f>
        <v>0.52</v>
      </c>
      <c r="I17" s="20">
        <f t="shared" ref="I17:J17" si="3">D17/$G17</f>
        <v>0.84</v>
      </c>
      <c r="J17" s="20">
        <f t="shared" si="3"/>
        <v>0.6</v>
      </c>
      <c r="K17" s="26" t="s">
        <v>293</v>
      </c>
      <c r="L17" s="26">
        <v>1.5</v>
      </c>
      <c r="M17" s="26">
        <v>2.2999999999999998</v>
      </c>
      <c r="N17" s="20">
        <v>0.6</v>
      </c>
      <c r="O17" s="26" t="s">
        <v>316</v>
      </c>
      <c r="P17" s="193"/>
      <c r="Q17" s="244"/>
    </row>
    <row r="18" spans="1:17">
      <c r="A18" s="183" t="s">
        <v>75</v>
      </c>
      <c r="B18" s="190" t="s">
        <v>193</v>
      </c>
      <c r="C18" s="74">
        <v>0.3</v>
      </c>
      <c r="D18" s="74">
        <v>0.3</v>
      </c>
      <c r="E18" s="168">
        <v>0.3</v>
      </c>
      <c r="F18" s="20" t="s">
        <v>168</v>
      </c>
      <c r="G18" s="20">
        <v>1</v>
      </c>
      <c r="H18" s="20">
        <f>C18/$G18</f>
        <v>0.3</v>
      </c>
      <c r="I18" s="20">
        <f t="shared" ref="I18" si="4">D18/$G18</f>
        <v>0.3</v>
      </c>
      <c r="J18" s="20">
        <f t="shared" ref="J18" si="5">E18/$G18</f>
        <v>0.3</v>
      </c>
      <c r="K18" s="26" t="s">
        <v>294</v>
      </c>
      <c r="L18" s="26">
        <v>0.8</v>
      </c>
      <c r="M18" s="26">
        <v>1</v>
      </c>
      <c r="N18" s="74">
        <v>0.3</v>
      </c>
      <c r="O18" s="26" t="s">
        <v>294</v>
      </c>
      <c r="P18" s="193"/>
      <c r="Q18" s="197"/>
    </row>
    <row r="19" spans="1:17">
      <c r="A19" s="183" t="s">
        <v>76</v>
      </c>
      <c r="B19" s="190" t="s">
        <v>196</v>
      </c>
      <c r="C19" s="26">
        <v>0.52</v>
      </c>
      <c r="D19" s="26">
        <v>0.52</v>
      </c>
      <c r="E19" s="179">
        <v>0.52</v>
      </c>
      <c r="F19" s="169" t="s">
        <v>5</v>
      </c>
      <c r="G19" s="169">
        <f>3^0.5</f>
        <v>1.7320508075688772</v>
      </c>
      <c r="H19" s="20">
        <f>C19/$G19</f>
        <v>0.30022213997860542</v>
      </c>
      <c r="I19" s="20">
        <f t="shared" ref="I19" si="6">D19/$G19</f>
        <v>0.30022213997860542</v>
      </c>
      <c r="J19" s="20">
        <f t="shared" ref="J19" si="7">E19/$G19</f>
        <v>0.30022213997860542</v>
      </c>
      <c r="K19" s="271">
        <v>0.3</v>
      </c>
      <c r="L19" s="74">
        <v>0.3</v>
      </c>
      <c r="M19" s="74">
        <v>0.3</v>
      </c>
      <c r="N19" s="74">
        <v>0.3</v>
      </c>
      <c r="O19" s="271">
        <v>0.3</v>
      </c>
      <c r="P19" s="193"/>
      <c r="Q19" s="197"/>
    </row>
    <row r="20" spans="1:17">
      <c r="E20" s="54"/>
      <c r="F20" s="63"/>
      <c r="G20" s="28"/>
      <c r="H20" s="28"/>
      <c r="Q20" s="197"/>
    </row>
    <row r="21" spans="1:17">
      <c r="A21" s="283" t="s">
        <v>205</v>
      </c>
      <c r="B21" s="283"/>
      <c r="C21" s="283"/>
      <c r="D21" s="283"/>
      <c r="E21" s="283"/>
      <c r="F21" s="283"/>
      <c r="G21" s="283"/>
      <c r="H21" s="283"/>
      <c r="Q21" s="197"/>
    </row>
    <row r="22" spans="1:17">
      <c r="A22" s="284" t="s">
        <v>0</v>
      </c>
      <c r="B22" s="284" t="s">
        <v>1</v>
      </c>
      <c r="C22" s="294" t="s">
        <v>242</v>
      </c>
      <c r="D22" s="294"/>
      <c r="E22" s="284" t="s">
        <v>36</v>
      </c>
      <c r="F22" s="294" t="s">
        <v>115</v>
      </c>
      <c r="G22" s="294" t="s">
        <v>35</v>
      </c>
      <c r="H22" s="294"/>
      <c r="Q22" s="197"/>
    </row>
    <row r="23" spans="1:17">
      <c r="A23" s="295"/>
      <c r="B23" s="295"/>
      <c r="C23" s="187" t="s">
        <v>21</v>
      </c>
      <c r="D23" s="187" t="s">
        <v>20</v>
      </c>
      <c r="E23" s="284"/>
      <c r="F23" s="294"/>
      <c r="G23" s="241" t="s">
        <v>21</v>
      </c>
      <c r="H23" s="241" t="s">
        <v>20</v>
      </c>
      <c r="Q23" s="197"/>
    </row>
    <row r="24" spans="1:17">
      <c r="A24" s="19">
        <v>23</v>
      </c>
      <c r="B24" s="30" t="s">
        <v>41</v>
      </c>
      <c r="C24" s="38">
        <v>0.41</v>
      </c>
      <c r="D24" s="38">
        <v>0.56000000000000005</v>
      </c>
      <c r="E24" s="8" t="s">
        <v>167</v>
      </c>
      <c r="F24" s="38">
        <v>1</v>
      </c>
      <c r="G24" s="20">
        <f t="shared" ref="G24:H30" si="8">C24*$F24</f>
        <v>0.41</v>
      </c>
      <c r="H24" s="20">
        <f t="shared" si="8"/>
        <v>0.56000000000000005</v>
      </c>
      <c r="Q24" s="197"/>
    </row>
    <row r="25" spans="1:17">
      <c r="A25" s="19">
        <v>23</v>
      </c>
      <c r="B25" s="30" t="s">
        <v>42</v>
      </c>
      <c r="C25" s="20">
        <v>0.2</v>
      </c>
      <c r="D25" s="20">
        <v>0.2</v>
      </c>
      <c r="E25" s="8" t="s">
        <v>167</v>
      </c>
      <c r="F25" s="38">
        <v>1</v>
      </c>
      <c r="G25" s="20">
        <f t="shared" si="8"/>
        <v>0.2</v>
      </c>
      <c r="H25" s="20">
        <f t="shared" si="8"/>
        <v>0.2</v>
      </c>
      <c r="Q25" s="197"/>
    </row>
    <row r="26" spans="1:17">
      <c r="A26" s="19">
        <v>23</v>
      </c>
      <c r="B26" s="30" t="s">
        <v>50</v>
      </c>
      <c r="C26" s="32">
        <v>0.41</v>
      </c>
      <c r="D26" s="32">
        <v>0.56000000000000005</v>
      </c>
      <c r="E26" s="8" t="s">
        <v>167</v>
      </c>
      <c r="F26" s="38">
        <v>1</v>
      </c>
      <c r="G26" s="20">
        <f t="shared" si="8"/>
        <v>0.41</v>
      </c>
      <c r="H26" s="20">
        <f t="shared" si="8"/>
        <v>0.56000000000000005</v>
      </c>
      <c r="Q26" s="197"/>
    </row>
    <row r="27" spans="1:17">
      <c r="A27" s="19"/>
      <c r="B27" s="100" t="s">
        <v>208</v>
      </c>
      <c r="C27" s="74">
        <f>(((2/1.96)^2)-(0.14^2))^0.5</f>
        <v>1.0107585367724952</v>
      </c>
      <c r="D27" s="74">
        <f>(((2.5/1.96)^2)-(0.33^2))^0.5</f>
        <v>1.2320820917115742</v>
      </c>
      <c r="E27" s="99" t="s">
        <v>167</v>
      </c>
      <c r="F27" s="101">
        <v>1</v>
      </c>
      <c r="G27" s="26">
        <f t="shared" si="8"/>
        <v>1.0107585367724952</v>
      </c>
      <c r="H27" s="26">
        <f t="shared" si="8"/>
        <v>1.2320820917115742</v>
      </c>
      <c r="Q27" s="197"/>
    </row>
    <row r="28" spans="1:17">
      <c r="A28" s="19"/>
      <c r="B28" s="100" t="s">
        <v>207</v>
      </c>
      <c r="C28" s="74">
        <f>(((1.5/1.96)^2)-(0.14^2))^0.5</f>
        <v>0.7523918268149199</v>
      </c>
      <c r="D28" s="74">
        <f>(((1.8/1.96)^2)-(0.33^2))^0.5</f>
        <v>0.85702892828851773</v>
      </c>
      <c r="E28" s="99" t="s">
        <v>167</v>
      </c>
      <c r="F28" s="101">
        <v>1</v>
      </c>
      <c r="G28" s="26">
        <f t="shared" si="8"/>
        <v>0.7523918268149199</v>
      </c>
      <c r="H28" s="26">
        <f t="shared" si="8"/>
        <v>0.85702892828851773</v>
      </c>
      <c r="Q28" s="197"/>
    </row>
    <row r="29" spans="1:17">
      <c r="A29" s="19">
        <v>27</v>
      </c>
      <c r="B29" s="30" t="s">
        <v>255</v>
      </c>
      <c r="C29" s="20">
        <v>1.02</v>
      </c>
      <c r="D29" s="20">
        <v>1.28</v>
      </c>
      <c r="E29" s="99" t="s">
        <v>167</v>
      </c>
      <c r="F29" s="20">
        <v>1</v>
      </c>
      <c r="G29" s="20">
        <f t="shared" si="8"/>
        <v>1.02</v>
      </c>
      <c r="H29" s="20">
        <f t="shared" si="8"/>
        <v>1.28</v>
      </c>
      <c r="Q29" s="197"/>
    </row>
    <row r="30" spans="1:17">
      <c r="A30" s="19"/>
      <c r="B30" s="30" t="s">
        <v>63</v>
      </c>
      <c r="C30" s="32">
        <v>1</v>
      </c>
      <c r="D30" s="32">
        <v>1.1000000000000001</v>
      </c>
      <c r="E30" s="8" t="s">
        <v>167</v>
      </c>
      <c r="F30" s="38">
        <v>1</v>
      </c>
      <c r="G30" s="20">
        <f t="shared" si="8"/>
        <v>1</v>
      </c>
      <c r="H30" s="20">
        <f t="shared" si="8"/>
        <v>1.1000000000000001</v>
      </c>
      <c r="Q30" s="197"/>
    </row>
    <row r="31" spans="1:17">
      <c r="Q31" s="197"/>
    </row>
    <row r="32" spans="1:17">
      <c r="A32" s="283" t="s">
        <v>206</v>
      </c>
      <c r="B32" s="283"/>
      <c r="C32" s="283"/>
      <c r="D32" s="283"/>
      <c r="E32" s="283"/>
      <c r="F32" s="283"/>
      <c r="G32" s="283"/>
      <c r="H32" s="283"/>
      <c r="Q32" s="197"/>
    </row>
    <row r="33" spans="1:17" ht="11.25" customHeight="1">
      <c r="A33" s="284" t="s">
        <v>0</v>
      </c>
      <c r="B33" s="284" t="s">
        <v>1</v>
      </c>
      <c r="C33" s="284" t="s">
        <v>241</v>
      </c>
      <c r="D33" s="284"/>
      <c r="E33" s="284" t="s">
        <v>36</v>
      </c>
      <c r="F33" s="294" t="s">
        <v>115</v>
      </c>
      <c r="G33" s="294" t="s">
        <v>35</v>
      </c>
      <c r="H33" s="294"/>
      <c r="Q33" s="197"/>
    </row>
    <row r="34" spans="1:17" ht="22.5">
      <c r="A34" s="284"/>
      <c r="B34" s="284"/>
      <c r="C34" s="241" t="s">
        <v>175</v>
      </c>
      <c r="D34" s="241" t="s">
        <v>176</v>
      </c>
      <c r="E34" s="284"/>
      <c r="F34" s="294"/>
      <c r="G34" s="241" t="s">
        <v>175</v>
      </c>
      <c r="H34" s="241" t="s">
        <v>176</v>
      </c>
      <c r="Q34" s="197"/>
    </row>
    <row r="35" spans="1:17">
      <c r="A35" s="19">
        <v>27</v>
      </c>
      <c r="B35" s="30" t="s">
        <v>51</v>
      </c>
      <c r="C35" s="20">
        <v>1.02</v>
      </c>
      <c r="D35" s="20">
        <v>2.04</v>
      </c>
      <c r="E35" s="8" t="s">
        <v>167</v>
      </c>
      <c r="F35" s="38">
        <v>1</v>
      </c>
      <c r="G35" s="20">
        <f>C35*$F35</f>
        <v>1.02</v>
      </c>
      <c r="H35" s="20">
        <f>D35*$F35</f>
        <v>2.04</v>
      </c>
      <c r="Q35" s="197"/>
    </row>
    <row r="36" spans="1:17">
      <c r="A36" s="19">
        <v>27</v>
      </c>
      <c r="B36" s="30" t="s">
        <v>62</v>
      </c>
      <c r="C36" s="20">
        <v>1</v>
      </c>
      <c r="D36" s="20">
        <v>1.99</v>
      </c>
      <c r="E36" s="8" t="s">
        <v>167</v>
      </c>
      <c r="F36" s="38">
        <v>1</v>
      </c>
      <c r="G36" s="20">
        <f>C36*$F36</f>
        <v>1</v>
      </c>
      <c r="H36" s="20">
        <f>D36*$F36</f>
        <v>1.99</v>
      </c>
      <c r="Q36" s="197"/>
    </row>
    <row r="37" spans="1:17">
      <c r="Q37" s="197"/>
    </row>
    <row r="38" spans="1:17">
      <c r="A38" s="283" t="s">
        <v>61</v>
      </c>
      <c r="B38" s="283"/>
      <c r="C38" s="283"/>
      <c r="D38" s="283"/>
      <c r="E38" s="283"/>
      <c r="F38" s="283"/>
      <c r="G38" s="283"/>
      <c r="H38" s="283"/>
      <c r="Q38" s="197"/>
    </row>
    <row r="39" spans="1:17">
      <c r="A39" s="291" t="s">
        <v>0</v>
      </c>
      <c r="B39" s="284" t="s">
        <v>236</v>
      </c>
      <c r="C39" s="294" t="s">
        <v>242</v>
      </c>
      <c r="D39" s="294"/>
      <c r="E39" s="284" t="s">
        <v>36</v>
      </c>
      <c r="F39" s="294" t="s">
        <v>115</v>
      </c>
      <c r="G39" s="294" t="s">
        <v>35</v>
      </c>
      <c r="H39" s="294"/>
      <c r="Q39" s="197"/>
    </row>
    <row r="40" spans="1:17" ht="22.5">
      <c r="A40" s="293"/>
      <c r="B40" s="284"/>
      <c r="C40" s="187" t="s">
        <v>52</v>
      </c>
      <c r="D40" s="187" t="s">
        <v>53</v>
      </c>
      <c r="E40" s="284"/>
      <c r="F40" s="294"/>
      <c r="G40" s="241" t="s">
        <v>52</v>
      </c>
      <c r="H40" s="241" t="s">
        <v>53</v>
      </c>
      <c r="Q40" s="197"/>
    </row>
    <row r="41" spans="1:17">
      <c r="A41" s="19"/>
      <c r="B41" s="30" t="s">
        <v>57</v>
      </c>
      <c r="C41" s="32">
        <v>1.5</v>
      </c>
      <c r="D41" s="32">
        <v>1.5</v>
      </c>
      <c r="E41" s="34" t="s">
        <v>5</v>
      </c>
      <c r="F41" s="32">
        <f>3^0.5</f>
        <v>1.7320508075688772</v>
      </c>
      <c r="G41" s="32">
        <f t="shared" ref="G41:H47" si="9">C41/$F41</f>
        <v>0.86602540378443871</v>
      </c>
      <c r="H41" s="32">
        <f t="shared" si="9"/>
        <v>0.86602540378443871</v>
      </c>
      <c r="Q41" s="197"/>
    </row>
    <row r="42" spans="1:17">
      <c r="A42" s="19"/>
      <c r="B42" s="30" t="s">
        <v>54</v>
      </c>
      <c r="C42" s="32">
        <v>1.7</v>
      </c>
      <c r="D42" s="32">
        <v>1.7</v>
      </c>
      <c r="E42" s="34" t="s">
        <v>5</v>
      </c>
      <c r="F42" s="32">
        <f>3^0.5</f>
        <v>1.7320508075688772</v>
      </c>
      <c r="G42" s="32">
        <f t="shared" si="9"/>
        <v>0.98149545762236379</v>
      </c>
      <c r="H42" s="32">
        <f t="shared" si="9"/>
        <v>0.98149545762236379</v>
      </c>
      <c r="Q42" s="197"/>
    </row>
    <row r="43" spans="1:17">
      <c r="A43" s="19"/>
      <c r="B43" s="30" t="s">
        <v>60</v>
      </c>
      <c r="C43" s="32">
        <v>0.68</v>
      </c>
      <c r="D43" s="32">
        <v>0.68</v>
      </c>
      <c r="E43" s="34" t="s">
        <v>167</v>
      </c>
      <c r="F43" s="32">
        <v>1</v>
      </c>
      <c r="G43" s="32">
        <f t="shared" si="9"/>
        <v>0.68</v>
      </c>
      <c r="H43" s="32">
        <f t="shared" si="9"/>
        <v>0.68</v>
      </c>
      <c r="Q43" s="197"/>
    </row>
    <row r="44" spans="1:17">
      <c r="A44" s="19"/>
      <c r="B44" s="30" t="s">
        <v>59</v>
      </c>
      <c r="C44" s="32">
        <v>1</v>
      </c>
      <c r="D44" s="32">
        <v>1</v>
      </c>
      <c r="E44" s="34" t="s">
        <v>167</v>
      </c>
      <c r="F44" s="32">
        <v>1</v>
      </c>
      <c r="G44" s="32">
        <f t="shared" si="9"/>
        <v>1</v>
      </c>
      <c r="H44" s="32">
        <f t="shared" si="9"/>
        <v>1</v>
      </c>
      <c r="Q44" s="197"/>
    </row>
    <row r="45" spans="1:17">
      <c r="A45" s="19"/>
      <c r="B45" s="30" t="s">
        <v>55</v>
      </c>
      <c r="C45" s="32">
        <v>0.14000000000000001</v>
      </c>
      <c r="D45" s="32">
        <v>0.23</v>
      </c>
      <c r="E45" s="34" t="s">
        <v>28</v>
      </c>
      <c r="F45" s="32">
        <f>2^0.5</f>
        <v>1.4142135623730951</v>
      </c>
      <c r="G45" s="32">
        <f t="shared" si="9"/>
        <v>9.899494936611665E-2</v>
      </c>
      <c r="H45" s="32">
        <f t="shared" si="9"/>
        <v>0.16263455967290594</v>
      </c>
      <c r="Q45" s="197"/>
    </row>
    <row r="46" spans="1:17">
      <c r="A46" s="19"/>
      <c r="B46" s="30" t="s">
        <v>56</v>
      </c>
      <c r="C46" s="32">
        <v>0.1</v>
      </c>
      <c r="D46" s="32">
        <v>0.1</v>
      </c>
      <c r="E46" s="34" t="s">
        <v>167</v>
      </c>
      <c r="F46" s="32">
        <v>1</v>
      </c>
      <c r="G46" s="32">
        <f t="shared" si="9"/>
        <v>0.1</v>
      </c>
      <c r="H46" s="32">
        <f t="shared" si="9"/>
        <v>0.1</v>
      </c>
      <c r="Q46" s="197"/>
    </row>
    <row r="47" spans="1:17">
      <c r="A47" s="19"/>
      <c r="B47" s="30" t="s">
        <v>58</v>
      </c>
      <c r="C47" s="32">
        <v>0.1</v>
      </c>
      <c r="D47" s="32">
        <v>0.1</v>
      </c>
      <c r="E47" s="34" t="s">
        <v>167</v>
      </c>
      <c r="F47" s="32">
        <v>1</v>
      </c>
      <c r="G47" s="32">
        <f t="shared" si="9"/>
        <v>0.1</v>
      </c>
      <c r="H47" s="32">
        <f t="shared" si="9"/>
        <v>0.1</v>
      </c>
      <c r="Q47" s="197"/>
    </row>
  </sheetData>
  <mergeCells count="45">
    <mergeCell ref="G15:G16"/>
    <mergeCell ref="F22:F23"/>
    <mergeCell ref="A32:H32"/>
    <mergeCell ref="A2:A3"/>
    <mergeCell ref="A15:A16"/>
    <mergeCell ref="A14:J14"/>
    <mergeCell ref="F2:F3"/>
    <mergeCell ref="B15:B16"/>
    <mergeCell ref="H15:J15"/>
    <mergeCell ref="F15:F16"/>
    <mergeCell ref="C15:E15"/>
    <mergeCell ref="J2:L2"/>
    <mergeCell ref="A39:A40"/>
    <mergeCell ref="A33:A34"/>
    <mergeCell ref="A22:A23"/>
    <mergeCell ref="A21:H21"/>
    <mergeCell ref="F33:F34"/>
    <mergeCell ref="F39:F40"/>
    <mergeCell ref="C33:D33"/>
    <mergeCell ref="E33:E34"/>
    <mergeCell ref="G33:H33"/>
    <mergeCell ref="A1:H1"/>
    <mergeCell ref="Q1:Q3"/>
    <mergeCell ref="B39:B40"/>
    <mergeCell ref="C39:D39"/>
    <mergeCell ref="E39:E40"/>
    <mergeCell ref="G39:H39"/>
    <mergeCell ref="B33:B34"/>
    <mergeCell ref="G2:H2"/>
    <mergeCell ref="C2:D2"/>
    <mergeCell ref="B22:B23"/>
    <mergeCell ref="C22:D22"/>
    <mergeCell ref="E22:E23"/>
    <mergeCell ref="G22:H22"/>
    <mergeCell ref="B2:B3"/>
    <mergeCell ref="E2:E3"/>
    <mergeCell ref="A38:H38"/>
    <mergeCell ref="I1:I3"/>
    <mergeCell ref="M1:M3"/>
    <mergeCell ref="N14:N16"/>
    <mergeCell ref="O14:O16"/>
    <mergeCell ref="K14:K16"/>
    <mergeCell ref="L14:L16"/>
    <mergeCell ref="M14:M16"/>
    <mergeCell ref="J1:L1"/>
  </mergeCells>
  <phoneticPr fontId="7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6"/>
  <sheetViews>
    <sheetView tabSelected="1" zoomScaleNormal="100" workbookViewId="0">
      <selection activeCell="B2" sqref="B2:B3"/>
    </sheetView>
  </sheetViews>
  <sheetFormatPr defaultColWidth="9" defaultRowHeight="11.25"/>
  <cols>
    <col min="1" max="1" width="6.140625" style="70" bestFit="1" customWidth="1"/>
    <col min="2" max="2" width="94" style="68" customWidth="1"/>
    <col min="3" max="3" width="8" style="69" bestFit="1" customWidth="1"/>
    <col min="4" max="4" width="6.7109375" style="69" bestFit="1" customWidth="1"/>
    <col min="5" max="5" width="7.42578125" style="69" bestFit="1" customWidth="1"/>
    <col min="6" max="6" width="14.42578125" style="70" customWidth="1"/>
    <col min="7" max="7" width="12.28515625" style="69" customWidth="1"/>
    <col min="8" max="8" width="2.85546875" style="70" bestFit="1" customWidth="1"/>
    <col min="9" max="9" width="8" style="69" bestFit="1" customWidth="1"/>
    <col min="10" max="10" width="7.5703125" style="69" bestFit="1" customWidth="1"/>
    <col min="11" max="11" width="7.42578125" style="69" bestFit="1" customWidth="1"/>
    <col min="12" max="12" width="10.5703125" style="265" customWidth="1"/>
    <col min="13" max="13" width="10.28515625" style="265" customWidth="1"/>
    <col min="14" max="14" width="12" style="265" customWidth="1"/>
    <col min="15" max="17" width="12" style="269" customWidth="1"/>
    <col min="18" max="18" width="12.5703125" style="265" bestFit="1" customWidth="1"/>
    <col min="19" max="19" width="7.42578125" style="76" customWidth="1"/>
    <col min="20" max="20" width="41.85546875" style="194" bestFit="1" customWidth="1"/>
    <col min="21" max="21" width="49.5703125" style="47" bestFit="1" customWidth="1"/>
    <col min="22" max="16384" width="9" style="47"/>
  </cols>
  <sheetData>
    <row r="1" spans="1:21" ht="11.25" customHeight="1">
      <c r="A1" s="300" t="s">
        <v>32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294" t="s">
        <v>295</v>
      </c>
      <c r="M1" s="294"/>
      <c r="N1" s="294"/>
      <c r="O1" s="268"/>
      <c r="P1" s="268"/>
      <c r="Q1" s="268"/>
      <c r="R1" s="286" t="s">
        <v>323</v>
      </c>
      <c r="S1" s="198"/>
      <c r="T1" s="291" t="s">
        <v>172</v>
      </c>
    </row>
    <row r="2" spans="1:21" ht="17.25" customHeight="1">
      <c r="A2" s="284" t="s">
        <v>0</v>
      </c>
      <c r="B2" s="284" t="s">
        <v>1</v>
      </c>
      <c r="C2" s="294" t="s">
        <v>241</v>
      </c>
      <c r="D2" s="294"/>
      <c r="E2" s="294"/>
      <c r="F2" s="284" t="s">
        <v>2</v>
      </c>
      <c r="G2" s="294" t="s">
        <v>3</v>
      </c>
      <c r="H2" s="299" t="s">
        <v>4</v>
      </c>
      <c r="I2" s="282" t="s">
        <v>184</v>
      </c>
      <c r="J2" s="282"/>
      <c r="K2" s="282"/>
      <c r="L2" s="294"/>
      <c r="M2" s="375" t="s">
        <v>184</v>
      </c>
      <c r="N2" s="376"/>
      <c r="O2" s="377"/>
      <c r="P2" s="378"/>
      <c r="Q2" s="378"/>
      <c r="R2" s="286"/>
      <c r="S2" s="18"/>
      <c r="T2" s="292"/>
    </row>
    <row r="3" spans="1:21" ht="45">
      <c r="A3" s="295"/>
      <c r="B3" s="295"/>
      <c r="C3" s="264" t="s">
        <v>163</v>
      </c>
      <c r="D3" s="264" t="s">
        <v>164</v>
      </c>
      <c r="E3" s="264" t="s">
        <v>174</v>
      </c>
      <c r="F3" s="284"/>
      <c r="G3" s="294"/>
      <c r="H3" s="299"/>
      <c r="I3" s="264" t="s">
        <v>163</v>
      </c>
      <c r="J3" s="264" t="s">
        <v>164</v>
      </c>
      <c r="K3" s="264" t="s">
        <v>174</v>
      </c>
      <c r="L3" s="294"/>
      <c r="M3" s="275" t="s">
        <v>298</v>
      </c>
      <c r="N3" s="275" t="s">
        <v>299</v>
      </c>
      <c r="O3" s="275" t="s">
        <v>324</v>
      </c>
      <c r="P3" s="275" t="s">
        <v>325</v>
      </c>
      <c r="Q3" s="275" t="s">
        <v>326</v>
      </c>
      <c r="R3" s="286"/>
      <c r="S3" s="189"/>
      <c r="T3" s="292"/>
      <c r="U3" s="72"/>
    </row>
    <row r="4" spans="1:21">
      <c r="A4" s="283" t="s">
        <v>177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81"/>
      <c r="T4" s="293"/>
      <c r="U4" s="73"/>
    </row>
    <row r="5" spans="1:21">
      <c r="A5" s="243" t="s">
        <v>104</v>
      </c>
      <c r="B5" s="100" t="s">
        <v>187</v>
      </c>
      <c r="C5" s="26">
        <v>0.2</v>
      </c>
      <c r="D5" s="26">
        <v>0.2</v>
      </c>
      <c r="E5" s="26"/>
      <c r="F5" s="243" t="s">
        <v>23</v>
      </c>
      <c r="G5" s="26">
        <v>2</v>
      </c>
      <c r="H5" s="243">
        <v>1</v>
      </c>
      <c r="I5" s="26">
        <f>C5/$G5</f>
        <v>0.1</v>
      </c>
      <c r="J5" s="26">
        <f t="shared" ref="J5:J16" si="0">D5/$G5</f>
        <v>0.1</v>
      </c>
      <c r="K5" s="26">
        <f t="shared" ref="K5:K19" si="1">E5/$G5</f>
        <v>0</v>
      </c>
      <c r="L5" s="271">
        <v>0.1</v>
      </c>
      <c r="M5" s="26">
        <v>0.1</v>
      </c>
      <c r="N5" s="26">
        <v>0.1</v>
      </c>
      <c r="O5" s="26">
        <v>0.1</v>
      </c>
      <c r="P5" s="26">
        <v>0.1</v>
      </c>
      <c r="Q5" s="26">
        <v>0</v>
      </c>
      <c r="R5" s="271">
        <v>0.1</v>
      </c>
      <c r="S5" s="193"/>
      <c r="T5" s="197"/>
      <c r="U5" s="73"/>
    </row>
    <row r="6" spans="1:21">
      <c r="A6" s="243" t="s">
        <v>217</v>
      </c>
      <c r="B6" s="100" t="s">
        <v>216</v>
      </c>
      <c r="C6" s="26">
        <v>0.3</v>
      </c>
      <c r="D6" s="26">
        <v>0.3</v>
      </c>
      <c r="E6" s="26">
        <v>0.3</v>
      </c>
      <c r="F6" s="243" t="s">
        <v>23</v>
      </c>
      <c r="G6" s="26">
        <v>2</v>
      </c>
      <c r="H6" s="243">
        <v>1</v>
      </c>
      <c r="I6" s="26">
        <f t="shared" ref="I6:I16" si="2">C6/$G6</f>
        <v>0.15</v>
      </c>
      <c r="J6" s="26">
        <f t="shared" si="0"/>
        <v>0.15</v>
      </c>
      <c r="K6" s="26">
        <f t="shared" si="1"/>
        <v>0.15</v>
      </c>
      <c r="L6" s="271">
        <v>0.15</v>
      </c>
      <c r="M6" s="26"/>
      <c r="N6" s="26"/>
      <c r="O6" s="26">
        <v>0.15</v>
      </c>
      <c r="P6" s="26">
        <v>0.15</v>
      </c>
      <c r="Q6" s="26">
        <v>0.15</v>
      </c>
      <c r="R6" s="271">
        <v>0.15</v>
      </c>
      <c r="S6" s="193"/>
      <c r="T6" s="197"/>
      <c r="U6" s="73"/>
    </row>
    <row r="7" spans="1:21">
      <c r="A7" s="243" t="str">
        <f>TE!A4</f>
        <v>C1-1</v>
      </c>
      <c r="B7" s="78" t="str">
        <f>TE!B4</f>
        <v>Uncertainty of the RF power measurement equipment (e.g. spectrum analyzer, power meter) - high power (EIRP, TRP)</v>
      </c>
      <c r="C7" s="26">
        <f>TE!C4</f>
        <v>0.5</v>
      </c>
      <c r="D7" s="26">
        <f>TE!D4</f>
        <v>0.7</v>
      </c>
      <c r="E7" s="26"/>
      <c r="F7" s="243" t="str">
        <f>TE!E4</f>
        <v xml:space="preserve"> Gaussian</v>
      </c>
      <c r="G7" s="26">
        <f>TE!F4</f>
        <v>1</v>
      </c>
      <c r="H7" s="243">
        <v>1</v>
      </c>
      <c r="I7" s="26">
        <f t="shared" si="2"/>
        <v>0.5</v>
      </c>
      <c r="J7" s="26">
        <f t="shared" si="0"/>
        <v>0.7</v>
      </c>
      <c r="K7" s="26">
        <f t="shared" si="1"/>
        <v>0</v>
      </c>
      <c r="L7" s="26" t="s">
        <v>286</v>
      </c>
      <c r="M7" s="59">
        <f>TE!J5</f>
        <v>0.3</v>
      </c>
      <c r="N7" s="369">
        <f>TE!K4</f>
        <v>1.1000000000000001</v>
      </c>
      <c r="O7" s="59">
        <v>2</v>
      </c>
      <c r="P7" s="59">
        <v>2.39</v>
      </c>
      <c r="Q7" s="59">
        <v>2.4900000000000002</v>
      </c>
      <c r="R7" s="367" t="s">
        <v>327</v>
      </c>
      <c r="S7" s="193"/>
      <c r="T7" s="197"/>
      <c r="U7" s="73"/>
    </row>
    <row r="8" spans="1:21">
      <c r="A8" s="243" t="s">
        <v>78</v>
      </c>
      <c r="B8" s="100" t="s">
        <v>178</v>
      </c>
      <c r="C8" s="26">
        <v>0.03</v>
      </c>
      <c r="D8" s="26">
        <v>0.03</v>
      </c>
      <c r="E8" s="26">
        <v>0.21</v>
      </c>
      <c r="F8" s="243" t="s">
        <v>9</v>
      </c>
      <c r="G8" s="26">
        <f>2^0.5</f>
        <v>1.4142135623730951</v>
      </c>
      <c r="H8" s="243">
        <v>1</v>
      </c>
      <c r="I8" s="26">
        <f t="shared" si="2"/>
        <v>2.1213203435596423E-2</v>
      </c>
      <c r="J8" s="26">
        <f t="shared" si="0"/>
        <v>2.1213203435596423E-2</v>
      </c>
      <c r="K8" s="26">
        <f t="shared" si="1"/>
        <v>0.14849242404917495</v>
      </c>
      <c r="L8" s="26" t="s">
        <v>296</v>
      </c>
      <c r="M8" s="272">
        <v>0.02</v>
      </c>
      <c r="N8" s="26">
        <v>0.14849242404917495</v>
      </c>
      <c r="O8" s="26">
        <v>0.14849242404917495</v>
      </c>
      <c r="P8" s="26">
        <v>0.14849242404917495</v>
      </c>
      <c r="Q8" s="26">
        <v>0.14849242404917495</v>
      </c>
      <c r="R8" s="271">
        <v>0.15</v>
      </c>
      <c r="S8" s="193"/>
      <c r="T8" s="200"/>
      <c r="U8" s="73"/>
    </row>
    <row r="9" spans="1:21">
      <c r="A9" s="243" t="s">
        <v>79</v>
      </c>
      <c r="B9" s="100" t="s">
        <v>189</v>
      </c>
      <c r="C9" s="26">
        <v>0.01</v>
      </c>
      <c r="D9" s="26">
        <v>0.01</v>
      </c>
      <c r="E9" s="26">
        <v>1E-3</v>
      </c>
      <c r="F9" s="243" t="s">
        <v>167</v>
      </c>
      <c r="G9" s="26">
        <v>1</v>
      </c>
      <c r="H9" s="243">
        <v>1</v>
      </c>
      <c r="I9" s="26">
        <f t="shared" si="2"/>
        <v>0.01</v>
      </c>
      <c r="J9" s="26">
        <f t="shared" si="0"/>
        <v>0.01</v>
      </c>
      <c r="K9" s="26">
        <f t="shared" si="1"/>
        <v>1E-3</v>
      </c>
      <c r="L9" s="271">
        <v>0</v>
      </c>
      <c r="M9" s="272">
        <v>0.01</v>
      </c>
      <c r="N9" s="26">
        <v>0</v>
      </c>
      <c r="O9" s="272">
        <v>0.01</v>
      </c>
      <c r="P9" s="272">
        <v>0.01</v>
      </c>
      <c r="Q9" s="272">
        <v>0.01</v>
      </c>
      <c r="R9" s="271">
        <v>0</v>
      </c>
      <c r="S9" s="193"/>
      <c r="T9" s="200"/>
      <c r="U9" s="73"/>
    </row>
    <row r="10" spans="1:21">
      <c r="A10" s="243" t="s">
        <v>80</v>
      </c>
      <c r="B10" s="100" t="s">
        <v>190</v>
      </c>
      <c r="C10" s="26">
        <v>0.4</v>
      </c>
      <c r="D10" s="26">
        <v>0.4</v>
      </c>
      <c r="E10" s="26">
        <v>9.2799999999999994E-2</v>
      </c>
      <c r="F10" s="243" t="s">
        <v>169</v>
      </c>
      <c r="G10" s="26">
        <v>1</v>
      </c>
      <c r="H10" s="243">
        <v>1</v>
      </c>
      <c r="I10" s="26">
        <f t="shared" si="2"/>
        <v>0.4</v>
      </c>
      <c r="J10" s="26">
        <f t="shared" si="0"/>
        <v>0.4</v>
      </c>
      <c r="K10" s="26">
        <f t="shared" si="1"/>
        <v>9.2799999999999994E-2</v>
      </c>
      <c r="L10" s="26" t="s">
        <v>297</v>
      </c>
      <c r="M10" s="272">
        <v>0.4</v>
      </c>
      <c r="N10" s="26">
        <v>0.09</v>
      </c>
      <c r="O10" s="272">
        <v>0.4</v>
      </c>
      <c r="P10" s="272">
        <v>0.4</v>
      </c>
      <c r="Q10" s="272">
        <v>0.4</v>
      </c>
      <c r="R10" s="271">
        <v>0.4</v>
      </c>
      <c r="S10" s="193"/>
      <c r="T10" s="200"/>
      <c r="U10" s="73"/>
    </row>
    <row r="11" spans="1:21">
      <c r="A11" s="243" t="s">
        <v>81</v>
      </c>
      <c r="B11" s="100" t="s">
        <v>191</v>
      </c>
      <c r="C11" s="26">
        <v>0.25</v>
      </c>
      <c r="D11" s="26">
        <v>0.25</v>
      </c>
      <c r="E11" s="26">
        <v>0.25</v>
      </c>
      <c r="F11" s="243" t="s">
        <v>167</v>
      </c>
      <c r="G11" s="26">
        <v>1</v>
      </c>
      <c r="H11" s="243">
        <v>1</v>
      </c>
      <c r="I11" s="26">
        <f t="shared" si="2"/>
        <v>0.25</v>
      </c>
      <c r="J11" s="26">
        <f t="shared" si="0"/>
        <v>0.25</v>
      </c>
      <c r="K11" s="26">
        <f t="shared" si="1"/>
        <v>0.25</v>
      </c>
      <c r="L11" s="271">
        <v>0.25</v>
      </c>
      <c r="M11" s="26">
        <v>0.25</v>
      </c>
      <c r="N11" s="26">
        <v>0.25</v>
      </c>
      <c r="O11" s="26">
        <v>0.25</v>
      </c>
      <c r="P11" s="26">
        <v>0.25</v>
      </c>
      <c r="Q11" s="26">
        <v>0.25</v>
      </c>
      <c r="R11" s="271">
        <v>0.25</v>
      </c>
      <c r="S11" s="193"/>
      <c r="T11" s="197"/>
      <c r="U11" s="73"/>
    </row>
    <row r="12" spans="1:21">
      <c r="A12" s="243" t="s">
        <v>91</v>
      </c>
      <c r="B12" s="100" t="s">
        <v>202</v>
      </c>
      <c r="C12" s="26">
        <v>0.7</v>
      </c>
      <c r="D12" s="26">
        <v>0.7</v>
      </c>
      <c r="E12" s="26"/>
      <c r="F12" s="243" t="s">
        <v>167</v>
      </c>
      <c r="G12" s="26">
        <v>1</v>
      </c>
      <c r="H12" s="243">
        <v>1</v>
      </c>
      <c r="I12" s="26">
        <f t="shared" si="2"/>
        <v>0.7</v>
      </c>
      <c r="J12" s="26">
        <f t="shared" si="0"/>
        <v>0.7</v>
      </c>
      <c r="K12" s="26">
        <f t="shared" si="1"/>
        <v>0</v>
      </c>
      <c r="L12" s="26" t="s">
        <v>286</v>
      </c>
      <c r="M12" s="26">
        <v>0.7</v>
      </c>
      <c r="N12" s="26"/>
      <c r="O12" s="26">
        <v>0.7</v>
      </c>
      <c r="P12" s="26"/>
      <c r="Q12" s="26"/>
      <c r="R12" s="26"/>
      <c r="S12" s="193"/>
      <c r="T12" s="197"/>
      <c r="U12" s="73"/>
    </row>
    <row r="13" spans="1:21">
      <c r="A13" s="243" t="s">
        <v>92</v>
      </c>
      <c r="B13" s="100" t="s">
        <v>66</v>
      </c>
      <c r="C13" s="26">
        <v>0.5</v>
      </c>
      <c r="D13" s="26">
        <v>0.5</v>
      </c>
      <c r="E13" s="26"/>
      <c r="F13" s="243" t="s">
        <v>167</v>
      </c>
      <c r="G13" s="26">
        <v>1</v>
      </c>
      <c r="H13" s="243">
        <v>1</v>
      </c>
      <c r="I13" s="26">
        <f t="shared" si="2"/>
        <v>0.5</v>
      </c>
      <c r="J13" s="26">
        <f t="shared" si="0"/>
        <v>0.5</v>
      </c>
      <c r="K13" s="26">
        <f t="shared" si="1"/>
        <v>0</v>
      </c>
      <c r="L13" s="26" t="s">
        <v>286</v>
      </c>
      <c r="M13" s="26">
        <v>0.5</v>
      </c>
      <c r="N13" s="26"/>
      <c r="O13" s="26">
        <v>0.5</v>
      </c>
      <c r="P13" s="26"/>
      <c r="Q13" s="26"/>
      <c r="R13" s="26"/>
      <c r="S13" s="193"/>
      <c r="T13" s="197"/>
      <c r="U13" s="73"/>
    </row>
    <row r="14" spans="1:21">
      <c r="A14" s="243" t="s">
        <v>93</v>
      </c>
      <c r="B14" s="100" t="s">
        <v>67</v>
      </c>
      <c r="C14" s="26">
        <v>0.9</v>
      </c>
      <c r="D14" s="26">
        <v>0.9</v>
      </c>
      <c r="E14" s="26"/>
      <c r="F14" s="243" t="s">
        <v>167</v>
      </c>
      <c r="G14" s="26">
        <v>1</v>
      </c>
      <c r="H14" s="243">
        <v>1</v>
      </c>
      <c r="I14" s="26">
        <f t="shared" si="2"/>
        <v>0.9</v>
      </c>
      <c r="J14" s="26">
        <f t="shared" si="0"/>
        <v>0.9</v>
      </c>
      <c r="K14" s="26">
        <f t="shared" si="1"/>
        <v>0</v>
      </c>
      <c r="L14" s="26" t="s">
        <v>286</v>
      </c>
      <c r="M14" s="26">
        <v>0.9</v>
      </c>
      <c r="N14" s="26"/>
      <c r="O14" s="26">
        <v>0.9</v>
      </c>
      <c r="P14" s="26"/>
      <c r="Q14" s="26"/>
      <c r="R14" s="26"/>
      <c r="S14" s="193"/>
      <c r="T14" s="197"/>
      <c r="U14" s="73"/>
    </row>
    <row r="15" spans="1:21">
      <c r="A15" s="243" t="s">
        <v>94</v>
      </c>
      <c r="B15" s="100" t="s">
        <v>68</v>
      </c>
      <c r="C15" s="26">
        <v>0.5</v>
      </c>
      <c r="D15" s="26">
        <v>0.5</v>
      </c>
      <c r="E15" s="26"/>
      <c r="F15" s="243" t="s">
        <v>167</v>
      </c>
      <c r="G15" s="26">
        <v>1</v>
      </c>
      <c r="H15" s="243">
        <v>1</v>
      </c>
      <c r="I15" s="26">
        <f t="shared" si="2"/>
        <v>0.5</v>
      </c>
      <c r="J15" s="26">
        <f t="shared" si="0"/>
        <v>0.5</v>
      </c>
      <c r="K15" s="26">
        <f t="shared" si="1"/>
        <v>0</v>
      </c>
      <c r="L15" s="26" t="s">
        <v>286</v>
      </c>
      <c r="M15" s="26">
        <v>0.5</v>
      </c>
      <c r="N15" s="26"/>
      <c r="O15" s="26">
        <v>0.5</v>
      </c>
      <c r="P15" s="26"/>
      <c r="Q15" s="26"/>
      <c r="R15" s="26"/>
      <c r="S15" s="193"/>
      <c r="T15" s="197"/>
      <c r="U15" s="73"/>
    </row>
    <row r="16" spans="1:21">
      <c r="A16" s="243" t="str">
        <f>TE!A9</f>
        <v>C1-9</v>
      </c>
      <c r="B16" s="78" t="str">
        <f>TE!B9</f>
        <v>RF power measurement equipment standard uncertainty σ (dB) of the absolute level for a time domain wideband measurement for FR2</v>
      </c>
      <c r="C16" s="26">
        <f>TE!C9</f>
        <v>1.25</v>
      </c>
      <c r="D16" s="26">
        <f>TE!D9</f>
        <v>1.45</v>
      </c>
      <c r="E16" s="26"/>
      <c r="F16" s="243" t="str">
        <f>TE!E9</f>
        <v>Gaussian</v>
      </c>
      <c r="G16" s="26">
        <f>TE!F9</f>
        <v>1</v>
      </c>
      <c r="H16" s="243">
        <v>1</v>
      </c>
      <c r="I16" s="26">
        <f t="shared" si="2"/>
        <v>1.25</v>
      </c>
      <c r="J16" s="26">
        <f t="shared" si="0"/>
        <v>1.45</v>
      </c>
      <c r="K16" s="26">
        <f t="shared" si="1"/>
        <v>0</v>
      </c>
      <c r="L16" s="26" t="s">
        <v>286</v>
      </c>
      <c r="M16" s="369">
        <f>TE!J9</f>
        <v>2</v>
      </c>
      <c r="N16" s="369">
        <f>TE!K9</f>
        <v>1.85</v>
      </c>
      <c r="O16" s="59">
        <v>2.61</v>
      </c>
      <c r="P16" s="59">
        <v>0</v>
      </c>
      <c r="Q16" s="59">
        <v>0</v>
      </c>
      <c r="R16" s="367" t="s">
        <v>327</v>
      </c>
      <c r="S16" s="193"/>
      <c r="T16" s="197"/>
      <c r="U16" s="73"/>
    </row>
    <row r="17" spans="1:21">
      <c r="A17" s="99" t="s">
        <v>132</v>
      </c>
      <c r="B17" s="100" t="s">
        <v>221</v>
      </c>
      <c r="C17" s="101" t="s">
        <v>129</v>
      </c>
      <c r="D17" s="101" t="s">
        <v>130</v>
      </c>
      <c r="E17" s="101">
        <v>0</v>
      </c>
      <c r="F17" s="243" t="s">
        <v>167</v>
      </c>
      <c r="G17" s="101">
        <v>1</v>
      </c>
      <c r="H17" s="99">
        <v>1</v>
      </c>
      <c r="I17" s="26"/>
      <c r="J17" s="26"/>
      <c r="K17" s="26">
        <f t="shared" si="1"/>
        <v>0</v>
      </c>
      <c r="L17" s="26" t="s">
        <v>286</v>
      </c>
      <c r="M17" s="26"/>
      <c r="N17" s="26">
        <v>0</v>
      </c>
      <c r="O17" s="26">
        <v>1.5</v>
      </c>
      <c r="P17" s="26">
        <v>1.5</v>
      </c>
      <c r="Q17" s="26">
        <v>1.5</v>
      </c>
      <c r="R17" s="26"/>
      <c r="S17" s="193"/>
      <c r="T17" s="196"/>
      <c r="U17" s="73"/>
    </row>
    <row r="18" spans="1:21">
      <c r="A18" s="99" t="s">
        <v>131</v>
      </c>
      <c r="B18" s="100" t="s">
        <v>222</v>
      </c>
      <c r="C18" s="101" t="s">
        <v>129</v>
      </c>
      <c r="D18" s="101" t="s">
        <v>130</v>
      </c>
      <c r="E18" s="101">
        <v>2.25</v>
      </c>
      <c r="F18" s="243" t="s">
        <v>167</v>
      </c>
      <c r="G18" s="101">
        <v>1</v>
      </c>
      <c r="H18" s="99">
        <v>1</v>
      </c>
      <c r="I18" s="26"/>
      <c r="J18" s="26"/>
      <c r="K18" s="26">
        <f t="shared" si="1"/>
        <v>2.25</v>
      </c>
      <c r="L18" s="26" t="s">
        <v>286</v>
      </c>
      <c r="M18" s="26"/>
      <c r="N18" s="26">
        <v>2.25</v>
      </c>
      <c r="O18" s="26">
        <v>2.25</v>
      </c>
      <c r="P18" s="26">
        <v>2.25</v>
      </c>
      <c r="Q18" s="26">
        <v>2.35</v>
      </c>
      <c r="R18" s="26"/>
      <c r="S18" s="193"/>
      <c r="T18" s="197"/>
      <c r="U18" s="73"/>
    </row>
    <row r="19" spans="1:21">
      <c r="A19" s="99" t="s">
        <v>227</v>
      </c>
      <c r="B19" s="100" t="s">
        <v>133</v>
      </c>
      <c r="C19" s="101" t="s">
        <v>106</v>
      </c>
      <c r="D19" s="101" t="s">
        <v>106</v>
      </c>
      <c r="E19" s="101">
        <v>0</v>
      </c>
      <c r="F19" s="243" t="s">
        <v>5</v>
      </c>
      <c r="G19" s="26">
        <f>3^0.5</f>
        <v>1.7320508075688772</v>
      </c>
      <c r="H19" s="243">
        <v>1</v>
      </c>
      <c r="I19" s="26"/>
      <c r="J19" s="26"/>
      <c r="K19" s="26">
        <f t="shared" si="1"/>
        <v>0</v>
      </c>
      <c r="L19" s="271">
        <v>0</v>
      </c>
      <c r="M19" s="26"/>
      <c r="N19" s="26"/>
      <c r="O19" s="26"/>
      <c r="P19" s="26"/>
      <c r="Q19" s="26">
        <v>0</v>
      </c>
      <c r="R19" s="26"/>
      <c r="S19" s="193"/>
      <c r="T19" s="197"/>
      <c r="U19" s="73"/>
    </row>
    <row r="20" spans="1:21">
      <c r="A20" s="283" t="s">
        <v>11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81"/>
      <c r="T20" s="197"/>
      <c r="U20" s="73"/>
    </row>
    <row r="21" spans="1:21">
      <c r="A21" s="243" t="str">
        <f>TE!A18</f>
        <v>C1-3</v>
      </c>
      <c r="B21" s="78" t="str">
        <f>TE!B18</f>
        <v>Uncertainty of the network analyzer</v>
      </c>
      <c r="C21" s="26">
        <f>TE!C18</f>
        <v>0.3</v>
      </c>
      <c r="D21" s="26">
        <f>TE!D18</f>
        <v>0.3</v>
      </c>
      <c r="E21" s="26">
        <f>TE!E18</f>
        <v>0.3</v>
      </c>
      <c r="F21" s="243" t="str">
        <f>TE!F18</f>
        <v xml:space="preserve"> Gaussian</v>
      </c>
      <c r="G21" s="26">
        <f>TE!G18</f>
        <v>1</v>
      </c>
      <c r="H21" s="243">
        <v>1</v>
      </c>
      <c r="I21" s="26">
        <f t="shared" ref="I21:I33" si="3">C21/$G21</f>
        <v>0.3</v>
      </c>
      <c r="J21" s="26">
        <f t="shared" ref="J21:J33" si="4">D21/$G21</f>
        <v>0.3</v>
      </c>
      <c r="K21" s="26"/>
      <c r="L21" s="26" t="s">
        <v>286</v>
      </c>
      <c r="M21" s="59">
        <f>TE!J11</f>
        <v>0.4</v>
      </c>
      <c r="N21" s="369">
        <f>TE!K11</f>
        <v>0.3</v>
      </c>
      <c r="O21" s="59">
        <v>0.85</v>
      </c>
      <c r="P21" s="59">
        <v>0.85</v>
      </c>
      <c r="Q21" s="59">
        <v>0.85</v>
      </c>
      <c r="R21" s="367" t="s">
        <v>327</v>
      </c>
      <c r="S21" s="193"/>
      <c r="T21" s="197"/>
      <c r="U21" s="73"/>
    </row>
    <row r="22" spans="1:21">
      <c r="A22" s="243" t="s">
        <v>95</v>
      </c>
      <c r="B22" s="100" t="s">
        <v>192</v>
      </c>
      <c r="C22" s="26">
        <v>0.43</v>
      </c>
      <c r="D22" s="26">
        <v>0.56999999999999995</v>
      </c>
      <c r="E22" s="26">
        <v>0.56999999999999995</v>
      </c>
      <c r="F22" s="243" t="s">
        <v>9</v>
      </c>
      <c r="G22" s="26">
        <f>2^0.5</f>
        <v>1.4142135623730951</v>
      </c>
      <c r="H22" s="243">
        <v>1</v>
      </c>
      <c r="I22" s="26">
        <f t="shared" si="3"/>
        <v>0.30405591591021541</v>
      </c>
      <c r="J22" s="26">
        <f t="shared" si="4"/>
        <v>0.40305086527633205</v>
      </c>
      <c r="K22" s="26"/>
      <c r="L22" s="26" t="s">
        <v>286</v>
      </c>
      <c r="M22" s="26">
        <v>0.4</v>
      </c>
      <c r="N22" s="26">
        <v>0.4</v>
      </c>
      <c r="O22" s="26">
        <v>1.18</v>
      </c>
      <c r="P22" s="26">
        <v>1.1499999999999999</v>
      </c>
      <c r="Q22" s="26">
        <v>1.07</v>
      </c>
      <c r="R22" s="26"/>
      <c r="S22" s="193"/>
      <c r="T22" s="200"/>
      <c r="U22" s="73"/>
    </row>
    <row r="23" spans="1:21">
      <c r="A23" s="243" t="s">
        <v>96</v>
      </c>
      <c r="B23" s="100" t="s">
        <v>228</v>
      </c>
      <c r="C23" s="26">
        <v>0.72</v>
      </c>
      <c r="D23" s="26">
        <v>0.72</v>
      </c>
      <c r="E23" s="26"/>
      <c r="F23" s="243" t="s">
        <v>9</v>
      </c>
      <c r="G23" s="26">
        <f>2^0.5</f>
        <v>1.4142135623730951</v>
      </c>
      <c r="H23" s="243">
        <v>1</v>
      </c>
      <c r="I23" s="26">
        <f t="shared" ref="I23" si="5">C23/$G23</f>
        <v>0.50911688245431419</v>
      </c>
      <c r="J23" s="26">
        <f t="shared" ref="J23" si="6">D23/$G23</f>
        <v>0.50911688245431419</v>
      </c>
      <c r="K23" s="26"/>
      <c r="L23" s="26" t="s">
        <v>286</v>
      </c>
      <c r="M23" s="26"/>
      <c r="N23" s="26">
        <v>0.51</v>
      </c>
      <c r="O23" s="26">
        <v>1.18</v>
      </c>
      <c r="P23" s="26">
        <v>1.1499999999999999</v>
      </c>
      <c r="Q23" s="26">
        <v>1.07</v>
      </c>
      <c r="R23" s="26"/>
      <c r="S23" s="193"/>
      <c r="T23" s="245"/>
      <c r="U23" s="73"/>
    </row>
    <row r="24" spans="1:21">
      <c r="A24" s="243" t="s">
        <v>82</v>
      </c>
      <c r="B24" s="100" t="s">
        <v>195</v>
      </c>
      <c r="C24" s="26">
        <v>0</v>
      </c>
      <c r="D24" s="26">
        <v>0</v>
      </c>
      <c r="E24" s="26">
        <v>0.18</v>
      </c>
      <c r="F24" s="243" t="s">
        <v>5</v>
      </c>
      <c r="G24" s="26">
        <f>3^0.5</f>
        <v>1.7320508075688772</v>
      </c>
      <c r="H24" s="243">
        <v>1</v>
      </c>
      <c r="I24" s="26">
        <f t="shared" si="3"/>
        <v>0</v>
      </c>
      <c r="J24" s="26">
        <f t="shared" si="4"/>
        <v>0</v>
      </c>
      <c r="K24" s="26"/>
      <c r="L24" s="271">
        <v>0.1</v>
      </c>
      <c r="M24" s="272">
        <v>0</v>
      </c>
      <c r="N24" s="26">
        <v>0.10392304845413264</v>
      </c>
      <c r="O24" s="26">
        <v>0.10392304845413264</v>
      </c>
      <c r="P24" s="26">
        <v>0.10392304845413264</v>
      </c>
      <c r="Q24" s="26"/>
      <c r="R24" s="271">
        <v>0.1</v>
      </c>
      <c r="S24" s="193"/>
      <c r="T24" s="200"/>
      <c r="U24" s="73"/>
    </row>
    <row r="25" spans="1:21">
      <c r="A25" s="243" t="s">
        <v>79</v>
      </c>
      <c r="B25" s="100" t="s">
        <v>189</v>
      </c>
      <c r="C25" s="26">
        <v>0.01</v>
      </c>
      <c r="D25" s="26">
        <v>0.01</v>
      </c>
      <c r="E25" s="26">
        <v>1E-3</v>
      </c>
      <c r="F25" s="243" t="s">
        <v>167</v>
      </c>
      <c r="G25" s="26">
        <v>1</v>
      </c>
      <c r="H25" s="243">
        <v>1</v>
      </c>
      <c r="I25" s="26">
        <f t="shared" si="3"/>
        <v>0.01</v>
      </c>
      <c r="J25" s="26">
        <f t="shared" si="4"/>
        <v>0.01</v>
      </c>
      <c r="K25" s="26"/>
      <c r="L25" s="271">
        <v>0.01</v>
      </c>
      <c r="M25" s="26">
        <v>0.01</v>
      </c>
      <c r="N25" s="272">
        <v>0</v>
      </c>
      <c r="O25" s="26">
        <v>0.01</v>
      </c>
      <c r="P25" s="26">
        <v>0.01</v>
      </c>
      <c r="Q25" s="26"/>
      <c r="R25" s="26"/>
      <c r="S25" s="193"/>
      <c r="T25" s="197"/>
      <c r="U25" s="73"/>
    </row>
    <row r="26" spans="1:21">
      <c r="A26" s="243" t="s">
        <v>83</v>
      </c>
      <c r="B26" s="100" t="s">
        <v>25</v>
      </c>
      <c r="C26" s="26">
        <v>0.21</v>
      </c>
      <c r="D26" s="26">
        <v>0.28999999999999998</v>
      </c>
      <c r="E26" s="26">
        <v>0.28999999999999998</v>
      </c>
      <c r="F26" s="243" t="s">
        <v>9</v>
      </c>
      <c r="G26" s="26">
        <f>2^0.5</f>
        <v>1.4142135623730951</v>
      </c>
      <c r="H26" s="243">
        <v>1</v>
      </c>
      <c r="I26" s="26">
        <f t="shared" si="3"/>
        <v>0.14849242404917495</v>
      </c>
      <c r="J26" s="26">
        <f t="shared" si="4"/>
        <v>0.20506096654409875</v>
      </c>
      <c r="K26" s="26"/>
      <c r="L26" s="271">
        <v>0.20506096654409875</v>
      </c>
      <c r="M26" s="26">
        <v>0.21</v>
      </c>
      <c r="N26" s="26">
        <v>0.21</v>
      </c>
      <c r="O26" s="26">
        <v>0.21</v>
      </c>
      <c r="P26" s="26">
        <v>0.20506096654409875</v>
      </c>
      <c r="Q26" s="26"/>
      <c r="R26" s="271">
        <v>0.20506096654409875</v>
      </c>
      <c r="S26" s="193"/>
      <c r="T26" s="197"/>
      <c r="U26" s="73"/>
    </row>
    <row r="27" spans="1:21">
      <c r="A27" s="243" t="str">
        <f>TE!A19</f>
        <v>C1-4</v>
      </c>
      <c r="B27" s="78" t="str">
        <f>TE!B19</f>
        <v>Uncertainty of the absolute gain of the reference antenna</v>
      </c>
      <c r="C27" s="26">
        <f>TE!C19</f>
        <v>0.52</v>
      </c>
      <c r="D27" s="26">
        <f>TE!D19</f>
        <v>0.52</v>
      </c>
      <c r="E27" s="26">
        <f>TE!E19</f>
        <v>0.52</v>
      </c>
      <c r="F27" s="243" t="str">
        <f>TE!F19</f>
        <v>Rectangular</v>
      </c>
      <c r="G27" s="26">
        <f>TE!G19</f>
        <v>1.7320508075688772</v>
      </c>
      <c r="H27" s="243">
        <v>1</v>
      </c>
      <c r="I27" s="26">
        <f t="shared" si="3"/>
        <v>0.30022213997860542</v>
      </c>
      <c r="J27" s="26">
        <f t="shared" si="4"/>
        <v>0.30022213997860542</v>
      </c>
      <c r="K27" s="26"/>
      <c r="L27" s="271">
        <v>0.3</v>
      </c>
      <c r="M27" s="59">
        <f>TE!J12</f>
        <v>0.3</v>
      </c>
      <c r="N27" s="369">
        <f>TE!K12</f>
        <v>0.3</v>
      </c>
      <c r="O27" s="369"/>
      <c r="P27" s="369"/>
      <c r="Q27" s="369"/>
      <c r="R27" s="367" t="s">
        <v>327</v>
      </c>
      <c r="S27" s="193"/>
      <c r="T27" s="200"/>
      <c r="U27" s="73"/>
    </row>
    <row r="28" spans="1:21">
      <c r="A28" s="243" t="s">
        <v>84</v>
      </c>
      <c r="B28" s="100" t="s">
        <v>197</v>
      </c>
      <c r="C28" s="26">
        <v>0</v>
      </c>
      <c r="D28" s="26">
        <v>0</v>
      </c>
      <c r="E28" s="26">
        <v>0</v>
      </c>
      <c r="F28" s="243" t="s">
        <v>30</v>
      </c>
      <c r="G28" s="26">
        <v>2</v>
      </c>
      <c r="H28" s="243">
        <v>1</v>
      </c>
      <c r="I28" s="26">
        <f t="shared" si="3"/>
        <v>0</v>
      </c>
      <c r="J28" s="26">
        <f t="shared" si="4"/>
        <v>0</v>
      </c>
      <c r="K28" s="26"/>
      <c r="L28" s="271">
        <v>0</v>
      </c>
      <c r="M28" s="26">
        <v>0</v>
      </c>
      <c r="N28" s="26">
        <v>0</v>
      </c>
      <c r="O28" s="26">
        <v>0</v>
      </c>
      <c r="P28" s="26">
        <v>0</v>
      </c>
      <c r="Q28" s="26"/>
      <c r="R28" s="271">
        <v>0</v>
      </c>
      <c r="S28" s="193"/>
      <c r="T28" s="246"/>
      <c r="U28" s="73"/>
    </row>
    <row r="29" spans="1:21">
      <c r="A29" s="243" t="s">
        <v>85</v>
      </c>
      <c r="B29" s="100" t="s">
        <v>198</v>
      </c>
      <c r="C29" s="26">
        <v>0</v>
      </c>
      <c r="D29" s="26">
        <v>0</v>
      </c>
      <c r="E29" s="26">
        <v>0</v>
      </c>
      <c r="F29" s="243" t="s">
        <v>23</v>
      </c>
      <c r="G29" s="26">
        <v>2</v>
      </c>
      <c r="H29" s="243">
        <v>1</v>
      </c>
      <c r="I29" s="26">
        <f t="shared" si="3"/>
        <v>0</v>
      </c>
      <c r="J29" s="26">
        <f t="shared" si="4"/>
        <v>0</v>
      </c>
      <c r="K29" s="26"/>
      <c r="L29" s="271">
        <v>0</v>
      </c>
      <c r="M29" s="26">
        <v>0</v>
      </c>
      <c r="N29" s="26">
        <v>0</v>
      </c>
      <c r="O29" s="26">
        <v>0</v>
      </c>
      <c r="P29" s="26">
        <v>0</v>
      </c>
      <c r="Q29" s="26"/>
      <c r="R29" s="271">
        <v>0</v>
      </c>
      <c r="S29" s="193"/>
      <c r="T29" s="246"/>
      <c r="U29" s="73"/>
    </row>
    <row r="30" spans="1:21">
      <c r="A30" s="243" t="s">
        <v>86</v>
      </c>
      <c r="B30" s="100" t="s">
        <v>26</v>
      </c>
      <c r="C30" s="26">
        <v>0</v>
      </c>
      <c r="D30" s="26">
        <v>0</v>
      </c>
      <c r="E30" s="26">
        <v>0</v>
      </c>
      <c r="F30" s="243" t="s">
        <v>9</v>
      </c>
      <c r="G30" s="26">
        <f>2^0.5</f>
        <v>1.4142135623730951</v>
      </c>
      <c r="H30" s="243">
        <v>1</v>
      </c>
      <c r="I30" s="26">
        <f t="shared" si="3"/>
        <v>0</v>
      </c>
      <c r="J30" s="26">
        <f t="shared" si="4"/>
        <v>0</v>
      </c>
      <c r="K30" s="26"/>
      <c r="L30" s="271">
        <v>0</v>
      </c>
      <c r="M30" s="26">
        <v>0</v>
      </c>
      <c r="N30" s="26">
        <v>0</v>
      </c>
      <c r="O30" s="26">
        <v>0</v>
      </c>
      <c r="P30" s="26">
        <v>0</v>
      </c>
      <c r="Q30" s="26"/>
      <c r="R30" s="271">
        <v>0</v>
      </c>
      <c r="S30" s="193"/>
      <c r="T30" s="197"/>
      <c r="U30" s="73"/>
    </row>
    <row r="31" spans="1:21">
      <c r="A31" s="243" t="s">
        <v>87</v>
      </c>
      <c r="B31" s="100" t="s">
        <v>90</v>
      </c>
      <c r="C31" s="26">
        <v>0.09</v>
      </c>
      <c r="D31" s="26">
        <v>0.09</v>
      </c>
      <c r="E31" s="26">
        <v>0.09</v>
      </c>
      <c r="F31" s="243" t="s">
        <v>9</v>
      </c>
      <c r="G31" s="26">
        <f>2^0.5</f>
        <v>1.4142135623730951</v>
      </c>
      <c r="H31" s="243">
        <v>1</v>
      </c>
      <c r="I31" s="26">
        <f t="shared" si="3"/>
        <v>6.3639610306789274E-2</v>
      </c>
      <c r="J31" s="26">
        <f t="shared" si="4"/>
        <v>6.3639610306789274E-2</v>
      </c>
      <c r="K31" s="26"/>
      <c r="L31" s="271">
        <v>6.3639610306789274E-2</v>
      </c>
      <c r="M31" s="26">
        <v>0.06</v>
      </c>
      <c r="N31" s="26">
        <v>0.06</v>
      </c>
      <c r="O31" s="26">
        <v>6.3639610306789274E-2</v>
      </c>
      <c r="P31" s="26">
        <v>6.3639610306789274E-2</v>
      </c>
      <c r="Q31" s="26"/>
      <c r="R31" s="271">
        <v>6.3639610306789274E-2</v>
      </c>
      <c r="S31" s="193"/>
      <c r="T31" s="197"/>
      <c r="U31" s="73"/>
    </row>
    <row r="32" spans="1:21">
      <c r="A32" s="243" t="s">
        <v>88</v>
      </c>
      <c r="B32" s="100" t="s">
        <v>203</v>
      </c>
      <c r="C32" s="26">
        <v>8.9999999999999993E-3</v>
      </c>
      <c r="D32" s="26">
        <v>8.9999999999999993E-3</v>
      </c>
      <c r="E32" s="26">
        <v>8.9999999999999993E-3</v>
      </c>
      <c r="F32" s="243" t="s">
        <v>167</v>
      </c>
      <c r="G32" s="26">
        <v>1</v>
      </c>
      <c r="H32" s="243">
        <v>1</v>
      </c>
      <c r="I32" s="26">
        <f t="shared" si="3"/>
        <v>8.9999999999999993E-3</v>
      </c>
      <c r="J32" s="26">
        <f t="shared" si="4"/>
        <v>8.9999999999999993E-3</v>
      </c>
      <c r="K32" s="26"/>
      <c r="L32" s="271">
        <v>8.9999999999999993E-3</v>
      </c>
      <c r="M32" s="26">
        <v>0.01</v>
      </c>
      <c r="N32" s="26">
        <v>0.01</v>
      </c>
      <c r="O32" s="26">
        <v>8.9999999999999993E-3</v>
      </c>
      <c r="P32" s="26">
        <v>8.9999999999999993E-3</v>
      </c>
      <c r="Q32" s="26"/>
      <c r="R32" s="271">
        <v>8.9999999999999993E-3</v>
      </c>
      <c r="S32" s="193"/>
      <c r="T32" s="197"/>
      <c r="U32" s="73"/>
    </row>
    <row r="33" spans="1:21">
      <c r="A33" s="243" t="s">
        <v>89</v>
      </c>
      <c r="B33" s="100" t="s">
        <v>27</v>
      </c>
      <c r="C33" s="26">
        <v>0.1</v>
      </c>
      <c r="D33" s="26">
        <v>0.1</v>
      </c>
      <c r="E33" s="26">
        <v>0.43</v>
      </c>
      <c r="F33" s="243" t="s">
        <v>5</v>
      </c>
      <c r="G33" s="26">
        <f>3^0.5</f>
        <v>1.7320508075688772</v>
      </c>
      <c r="H33" s="243">
        <v>1</v>
      </c>
      <c r="I33" s="26">
        <f t="shared" si="3"/>
        <v>5.7735026918962581E-2</v>
      </c>
      <c r="J33" s="26">
        <f t="shared" si="4"/>
        <v>5.7735026918962581E-2</v>
      </c>
      <c r="K33" s="26"/>
      <c r="L33" s="271">
        <v>0.2482606157515391</v>
      </c>
      <c r="M33" s="272">
        <v>0.06</v>
      </c>
      <c r="N33" s="26">
        <v>0.2482606157515391</v>
      </c>
      <c r="O33" s="26">
        <v>0.2482606157515391</v>
      </c>
      <c r="P33" s="26">
        <v>0.2482606157515391</v>
      </c>
      <c r="Q33" s="26"/>
      <c r="R33" s="271">
        <v>0.2482606157515391</v>
      </c>
      <c r="S33" s="193"/>
      <c r="T33" s="200"/>
      <c r="U33" s="73"/>
    </row>
    <row r="34" spans="1:21">
      <c r="T34" s="82"/>
    </row>
    <row r="35" spans="1:21">
      <c r="T35" s="82"/>
    </row>
    <row r="36" spans="1:21">
      <c r="C36" s="297"/>
      <c r="D36" s="297"/>
      <c r="F36" s="298"/>
      <c r="G36" s="298"/>
      <c r="H36" s="298"/>
      <c r="I36" s="298"/>
      <c r="T36" s="82"/>
    </row>
    <row r="37" spans="1:21">
      <c r="C37" s="77"/>
      <c r="D37" s="77"/>
      <c r="E37" s="77"/>
      <c r="F37" s="69"/>
      <c r="H37" s="69"/>
      <c r="T37" s="82"/>
    </row>
    <row r="38" spans="1:21">
      <c r="C38" s="77"/>
      <c r="D38" s="77"/>
      <c r="E38" s="77"/>
      <c r="F38" s="69"/>
      <c r="H38" s="69"/>
      <c r="T38" s="82"/>
    </row>
    <row r="39" spans="1:21">
      <c r="C39" s="77"/>
      <c r="D39" s="77"/>
      <c r="E39" s="77"/>
      <c r="T39" s="82"/>
    </row>
    <row r="40" spans="1:21">
      <c r="C40" s="77"/>
      <c r="D40" s="77"/>
      <c r="E40" s="77"/>
      <c r="T40" s="82"/>
    </row>
    <row r="41" spans="1:21">
      <c r="T41" s="82"/>
    </row>
    <row r="42" spans="1:21">
      <c r="C42" s="77"/>
      <c r="D42" s="77"/>
      <c r="E42" s="77"/>
      <c r="T42" s="82"/>
    </row>
    <row r="43" spans="1:21">
      <c r="C43" s="77"/>
      <c r="D43" s="77"/>
      <c r="E43" s="77"/>
      <c r="T43" s="82"/>
    </row>
    <row r="44" spans="1:21">
      <c r="T44" s="82"/>
    </row>
    <row r="45" spans="1:21">
      <c r="T45" s="82"/>
    </row>
    <row r="46" spans="1:21">
      <c r="T46" s="82"/>
    </row>
    <row r="47" spans="1:21">
      <c r="T47" s="82"/>
    </row>
    <row r="48" spans="1:21">
      <c r="T48" s="82"/>
    </row>
    <row r="49" spans="20:20">
      <c r="T49" s="82"/>
    </row>
    <row r="50" spans="20:20">
      <c r="T50" s="82"/>
    </row>
    <row r="51" spans="20:20">
      <c r="T51" s="82"/>
    </row>
    <row r="52" spans="20:20">
      <c r="T52" s="82"/>
    </row>
    <row r="53" spans="20:20">
      <c r="T53" s="82"/>
    </row>
    <row r="54" spans="20:20">
      <c r="T54" s="82"/>
    </row>
    <row r="55" spans="20:20">
      <c r="T55" s="82"/>
    </row>
    <row r="56" spans="20:20">
      <c r="T56" s="82"/>
    </row>
  </sheetData>
  <mergeCells count="17">
    <mergeCell ref="C36:D36"/>
    <mergeCell ref="F36:G36"/>
    <mergeCell ref="H36:I36"/>
    <mergeCell ref="F2:F3"/>
    <mergeCell ref="G2:G3"/>
    <mergeCell ref="H2:H3"/>
    <mergeCell ref="C2:E2"/>
    <mergeCell ref="A20:R20"/>
    <mergeCell ref="M1:N1"/>
    <mergeCell ref="A4:R4"/>
    <mergeCell ref="T1:T4"/>
    <mergeCell ref="A1:K1"/>
    <mergeCell ref="B2:B3"/>
    <mergeCell ref="A2:A3"/>
    <mergeCell ref="L1:L3"/>
    <mergeCell ref="R1:R3"/>
    <mergeCell ref="M2:O2"/>
  </mergeCells>
  <phoneticPr fontId="7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activeCell="O22" sqref="O22"/>
    </sheetView>
  </sheetViews>
  <sheetFormatPr defaultColWidth="9" defaultRowHeight="11.25"/>
  <cols>
    <col min="1" max="1" width="4.42578125" style="47" bestFit="1" customWidth="1"/>
    <col min="2" max="2" width="48.5703125" style="68" bestFit="1" customWidth="1"/>
    <col min="3" max="3" width="8.85546875" style="69" bestFit="1" customWidth="1"/>
    <col min="4" max="4" width="8.42578125" style="69" bestFit="1" customWidth="1"/>
    <col min="5" max="5" width="15.140625" style="70" customWidth="1"/>
    <col min="6" max="6" width="15" style="69" customWidth="1"/>
    <col min="7" max="7" width="15" style="70" customWidth="1"/>
    <col min="8" max="9" width="10.140625" style="70" customWidth="1"/>
    <col min="10" max="11" width="10.140625" style="47" customWidth="1"/>
    <col min="12" max="13" width="12.42578125" style="47" customWidth="1"/>
    <col min="14" max="14" width="7.140625" style="47" customWidth="1"/>
    <col min="15" max="15" width="10.5703125" style="47" customWidth="1"/>
    <col min="16" max="16" width="4.5703125" style="47" customWidth="1"/>
    <col min="17" max="17" width="63.28515625" style="47" bestFit="1" customWidth="1"/>
    <col min="18" max="16384" width="9" style="47"/>
  </cols>
  <sheetData>
    <row r="1" spans="1:17" ht="11.25" customHeight="1">
      <c r="A1" s="310" t="s">
        <v>45</v>
      </c>
      <c r="B1" s="310"/>
      <c r="C1" s="310"/>
      <c r="D1" s="310"/>
      <c r="E1" s="310"/>
      <c r="F1" s="310"/>
      <c r="G1" s="310"/>
      <c r="H1" s="310"/>
      <c r="I1" s="310"/>
      <c r="Q1" s="291" t="s">
        <v>172</v>
      </c>
    </row>
    <row r="2" spans="1:17" ht="11.25" customHeight="1">
      <c r="A2" s="310"/>
      <c r="B2" s="310"/>
      <c r="C2" s="310"/>
      <c r="D2" s="310"/>
      <c r="E2" s="310"/>
      <c r="F2" s="310"/>
      <c r="G2" s="310"/>
      <c r="H2" s="311"/>
      <c r="I2" s="311"/>
      <c r="Q2" s="292"/>
    </row>
    <row r="3" spans="1:17" ht="11.25" customHeight="1">
      <c r="A3" s="284" t="s">
        <v>0</v>
      </c>
      <c r="B3" s="284" t="s">
        <v>1</v>
      </c>
      <c r="C3" s="294" t="s">
        <v>241</v>
      </c>
      <c r="D3" s="294"/>
      <c r="E3" s="284" t="s">
        <v>2</v>
      </c>
      <c r="F3" s="294" t="s">
        <v>3</v>
      </c>
      <c r="G3" s="299" t="s">
        <v>4</v>
      </c>
      <c r="H3" s="306" t="s">
        <v>184</v>
      </c>
      <c r="I3" s="306"/>
      <c r="J3" s="306"/>
      <c r="Q3" s="292"/>
    </row>
    <row r="4" spans="1:17" ht="45">
      <c r="A4" s="295"/>
      <c r="B4" s="295"/>
      <c r="C4" s="186" t="s">
        <v>163</v>
      </c>
      <c r="D4" s="186" t="s">
        <v>164</v>
      </c>
      <c r="E4" s="295"/>
      <c r="F4" s="296"/>
      <c r="G4" s="312"/>
      <c r="H4" s="263" t="s">
        <v>163</v>
      </c>
      <c r="I4" s="263" t="s">
        <v>164</v>
      </c>
      <c r="J4" s="275" t="s">
        <v>298</v>
      </c>
      <c r="Q4" s="293"/>
    </row>
    <row r="5" spans="1:17" ht="11.25" customHeight="1">
      <c r="A5" s="307" t="s">
        <v>177</v>
      </c>
      <c r="B5" s="308"/>
      <c r="C5" s="308"/>
      <c r="D5" s="308"/>
      <c r="E5" s="308"/>
      <c r="F5" s="308"/>
      <c r="G5" s="308"/>
      <c r="H5" s="308"/>
      <c r="I5" s="308"/>
      <c r="J5" s="309"/>
      <c r="K5" s="70"/>
      <c r="L5" s="266"/>
      <c r="M5" s="266"/>
      <c r="N5" s="266"/>
      <c r="O5" s="266"/>
      <c r="Q5" s="200"/>
    </row>
    <row r="6" spans="1:17" ht="22.5">
      <c r="A6" s="3" t="str">
        <f>TE!A4</f>
        <v>C1-1</v>
      </c>
      <c r="B6" s="27" t="str">
        <f>TE!B4</f>
        <v>Uncertainty of the RF power measurement equipment (e.g. spectrum analyzer, power meter) - high power (EIRP, TRP)</v>
      </c>
      <c r="C6" s="35">
        <f>TE!C4</f>
        <v>0.5</v>
      </c>
      <c r="D6" s="35">
        <f>TE!D4</f>
        <v>0.7</v>
      </c>
      <c r="E6" s="3" t="str">
        <f>TE!E4</f>
        <v xml:space="preserve"> Gaussian</v>
      </c>
      <c r="F6" s="35">
        <f>TE!F4</f>
        <v>1</v>
      </c>
      <c r="G6" s="1">
        <v>1</v>
      </c>
      <c r="H6" s="36">
        <f t="shared" ref="H6:I8" si="0">C6/$F6</f>
        <v>0.5</v>
      </c>
      <c r="I6" s="36">
        <f t="shared" si="0"/>
        <v>0.7</v>
      </c>
      <c r="J6" s="278">
        <f>TE!J5</f>
        <v>0.3</v>
      </c>
      <c r="K6" s="70"/>
      <c r="L6" s="266"/>
      <c r="M6" s="266"/>
      <c r="N6" s="266"/>
      <c r="O6" s="266"/>
      <c r="Q6" s="200"/>
    </row>
    <row r="7" spans="1:17">
      <c r="A7" s="3" t="s">
        <v>97</v>
      </c>
      <c r="B7" s="27" t="s">
        <v>8</v>
      </c>
      <c r="C7" s="36">
        <v>0.2</v>
      </c>
      <c r="D7" s="36">
        <v>0.2</v>
      </c>
      <c r="E7" s="1" t="s">
        <v>9</v>
      </c>
      <c r="F7" s="36">
        <f>2^0.5</f>
        <v>1.4142135623730951</v>
      </c>
      <c r="G7" s="1">
        <v>1</v>
      </c>
      <c r="H7" s="36">
        <f t="shared" si="0"/>
        <v>0.1414213562373095</v>
      </c>
      <c r="I7" s="36">
        <f t="shared" si="0"/>
        <v>0.1414213562373095</v>
      </c>
      <c r="J7" s="36">
        <v>0.14000000000000001</v>
      </c>
      <c r="K7" s="70"/>
      <c r="L7" s="266"/>
      <c r="M7" s="266"/>
      <c r="N7" s="266"/>
      <c r="O7" s="266"/>
      <c r="Q7" s="200"/>
    </row>
    <row r="8" spans="1:17">
      <c r="A8" s="3" t="s">
        <v>98</v>
      </c>
      <c r="B8" s="27" t="s">
        <v>10</v>
      </c>
      <c r="C8" s="36">
        <v>0.1</v>
      </c>
      <c r="D8" s="36">
        <v>0.1</v>
      </c>
      <c r="E8" s="1" t="s">
        <v>5</v>
      </c>
      <c r="F8" s="36">
        <f>3^0.5</f>
        <v>1.7320508075688772</v>
      </c>
      <c r="G8" s="1">
        <v>1</v>
      </c>
      <c r="H8" s="36">
        <f t="shared" si="0"/>
        <v>5.7735026918962581E-2</v>
      </c>
      <c r="I8" s="36">
        <f t="shared" si="0"/>
        <v>5.7735026918962581E-2</v>
      </c>
      <c r="J8" s="34">
        <v>0.06</v>
      </c>
      <c r="K8" s="70"/>
      <c r="L8" s="266"/>
      <c r="M8" s="266"/>
      <c r="N8" s="266"/>
      <c r="O8" s="266"/>
      <c r="Q8" s="200"/>
    </row>
    <row r="9" spans="1:17" ht="11.25" customHeight="1">
      <c r="A9" s="295" t="s">
        <v>11</v>
      </c>
      <c r="B9" s="295"/>
      <c r="C9" s="295"/>
      <c r="D9" s="295"/>
      <c r="E9" s="295"/>
      <c r="F9" s="295"/>
      <c r="G9" s="295"/>
      <c r="H9" s="295"/>
      <c r="I9" s="295"/>
      <c r="J9" s="295"/>
      <c r="K9" s="70"/>
      <c r="L9" s="266"/>
      <c r="M9" s="266"/>
      <c r="N9" s="266"/>
      <c r="O9" s="266"/>
      <c r="Q9" s="200"/>
    </row>
    <row r="10" spans="1:17">
      <c r="A10" s="3" t="s">
        <v>99</v>
      </c>
      <c r="B10" s="159" t="s">
        <v>46</v>
      </c>
      <c r="C10" s="36">
        <v>0.3</v>
      </c>
      <c r="D10" s="36">
        <v>0.3</v>
      </c>
      <c r="E10" s="1" t="s">
        <v>167</v>
      </c>
      <c r="F10" s="36">
        <v>1</v>
      </c>
      <c r="G10" s="1">
        <v>1</v>
      </c>
      <c r="H10" s="36">
        <f t="shared" ref="H10:I15" si="1">C10/$F10</f>
        <v>0.3</v>
      </c>
      <c r="I10" s="36">
        <f t="shared" si="1"/>
        <v>0.3</v>
      </c>
      <c r="J10" s="34">
        <v>0.3</v>
      </c>
      <c r="K10" s="70"/>
      <c r="L10" s="266"/>
      <c r="M10" s="266"/>
      <c r="N10" s="266"/>
      <c r="O10" s="266"/>
      <c r="Q10" s="200"/>
    </row>
    <row r="11" spans="1:17">
      <c r="A11" s="3" t="s">
        <v>100</v>
      </c>
      <c r="B11" s="202" t="s">
        <v>213</v>
      </c>
      <c r="C11" s="36">
        <v>0.27</v>
      </c>
      <c r="D11" s="36">
        <v>0.27</v>
      </c>
      <c r="E11" s="1" t="s">
        <v>167</v>
      </c>
      <c r="F11" s="36">
        <v>1</v>
      </c>
      <c r="G11" s="1">
        <v>1</v>
      </c>
      <c r="H11" s="36">
        <f t="shared" si="1"/>
        <v>0.27</v>
      </c>
      <c r="I11" s="36">
        <f t="shared" si="1"/>
        <v>0.27</v>
      </c>
      <c r="J11" s="34">
        <v>0.27</v>
      </c>
      <c r="K11" s="70"/>
      <c r="L11" s="266"/>
      <c r="M11" s="266"/>
      <c r="N11" s="266"/>
      <c r="O11" s="266"/>
      <c r="Q11" s="200"/>
    </row>
    <row r="12" spans="1:17">
      <c r="A12" s="3" t="str">
        <f>TE!A11</f>
        <v>C1-3</v>
      </c>
      <c r="B12" s="27" t="str">
        <f>TE!B11</f>
        <v>Uncertainty of the network analyzer</v>
      </c>
      <c r="C12" s="35">
        <f>TE!C11</f>
        <v>0.3</v>
      </c>
      <c r="D12" s="35">
        <f>TE!D11</f>
        <v>0.3</v>
      </c>
      <c r="E12" s="3" t="str">
        <f>TE!E11</f>
        <v>Gaussian</v>
      </c>
      <c r="F12" s="35">
        <f>TE!F11</f>
        <v>1</v>
      </c>
      <c r="G12" s="1">
        <v>1</v>
      </c>
      <c r="H12" s="36">
        <f t="shared" si="1"/>
        <v>0.3</v>
      </c>
      <c r="I12" s="36">
        <f t="shared" si="1"/>
        <v>0.3</v>
      </c>
      <c r="J12" s="278">
        <f>TE!J11</f>
        <v>0.4</v>
      </c>
      <c r="K12" s="70"/>
      <c r="L12" s="266"/>
      <c r="M12" s="266"/>
      <c r="N12" s="266"/>
      <c r="O12" s="266"/>
      <c r="Q12" s="200"/>
    </row>
    <row r="13" spans="1:17">
      <c r="A13" s="3" t="s">
        <v>101</v>
      </c>
      <c r="B13" s="159" t="s">
        <v>16</v>
      </c>
      <c r="C13" s="36">
        <v>0.2</v>
      </c>
      <c r="D13" s="36">
        <v>0.2</v>
      </c>
      <c r="E13" s="1" t="s">
        <v>167</v>
      </c>
      <c r="F13" s="36">
        <v>1</v>
      </c>
      <c r="G13" s="1">
        <v>1</v>
      </c>
      <c r="H13" s="36">
        <f t="shared" si="1"/>
        <v>0.2</v>
      </c>
      <c r="I13" s="36">
        <f t="shared" si="1"/>
        <v>0.2</v>
      </c>
      <c r="J13" s="34">
        <v>0.2</v>
      </c>
      <c r="K13" s="70"/>
      <c r="L13" s="266"/>
      <c r="M13" s="266"/>
      <c r="N13" s="266"/>
      <c r="O13" s="266"/>
      <c r="Q13" s="200"/>
    </row>
    <row r="14" spans="1:17">
      <c r="A14" s="3" t="s">
        <v>102</v>
      </c>
      <c r="B14" s="159" t="s">
        <v>47</v>
      </c>
      <c r="C14" s="36">
        <v>0.27</v>
      </c>
      <c r="D14" s="36">
        <v>0.27</v>
      </c>
      <c r="E14" s="1" t="s">
        <v>167</v>
      </c>
      <c r="F14" s="36">
        <v>1</v>
      </c>
      <c r="G14" s="1">
        <v>1</v>
      </c>
      <c r="H14" s="36">
        <f t="shared" si="1"/>
        <v>0.27</v>
      </c>
      <c r="I14" s="36">
        <f t="shared" si="1"/>
        <v>0.27</v>
      </c>
      <c r="J14" s="34">
        <v>0.27</v>
      </c>
      <c r="K14" s="70"/>
      <c r="L14" s="266"/>
      <c r="M14" s="266"/>
      <c r="N14" s="266"/>
      <c r="O14" s="266"/>
      <c r="Q14" s="200"/>
    </row>
    <row r="15" spans="1:17">
      <c r="A15" s="10" t="s">
        <v>103</v>
      </c>
      <c r="B15" s="159" t="s">
        <v>48</v>
      </c>
      <c r="C15" s="36">
        <v>0.5</v>
      </c>
      <c r="D15" s="36">
        <v>0.5</v>
      </c>
      <c r="E15" s="1" t="s">
        <v>167</v>
      </c>
      <c r="F15" s="36">
        <v>1</v>
      </c>
      <c r="G15" s="1">
        <v>1</v>
      </c>
      <c r="H15" s="36">
        <f t="shared" si="1"/>
        <v>0.5</v>
      </c>
      <c r="I15" s="36">
        <f t="shared" si="1"/>
        <v>0.5</v>
      </c>
      <c r="J15" s="36">
        <v>0.5</v>
      </c>
      <c r="Q15" s="200"/>
    </row>
    <row r="16" spans="1:17">
      <c r="Q16" s="200"/>
    </row>
    <row r="17" spans="1:17" ht="15" customHeight="1">
      <c r="A17" s="284" t="s">
        <v>0</v>
      </c>
      <c r="B17" s="284" t="s">
        <v>1</v>
      </c>
      <c r="C17" s="284" t="s">
        <v>241</v>
      </c>
      <c r="D17" s="284"/>
      <c r="E17" s="284"/>
      <c r="F17" s="294" t="s">
        <v>2</v>
      </c>
      <c r="G17" s="284" t="s">
        <v>3</v>
      </c>
      <c r="H17" s="299" t="s">
        <v>4</v>
      </c>
      <c r="I17" s="304" t="s">
        <v>184</v>
      </c>
      <c r="J17" s="305"/>
      <c r="K17" s="305"/>
      <c r="L17" s="305"/>
      <c r="M17" s="305"/>
      <c r="Q17" s="200"/>
    </row>
    <row r="18" spans="1:17" ht="36" customHeight="1">
      <c r="A18" s="284"/>
      <c r="B18" s="284"/>
      <c r="C18" s="187" t="s">
        <v>175</v>
      </c>
      <c r="D18" s="187" t="s">
        <v>176</v>
      </c>
      <c r="E18" s="9" t="s">
        <v>174</v>
      </c>
      <c r="F18" s="294"/>
      <c r="G18" s="284"/>
      <c r="H18" s="299"/>
      <c r="I18" s="9" t="s">
        <v>175</v>
      </c>
      <c r="J18" s="9" t="s">
        <v>176</v>
      </c>
      <c r="K18" s="9" t="s">
        <v>174</v>
      </c>
      <c r="L18" s="279" t="s">
        <v>302</v>
      </c>
      <c r="M18" s="279" t="s">
        <v>304</v>
      </c>
      <c r="Q18" s="200"/>
    </row>
    <row r="19" spans="1:17" ht="11.25" customHeight="1">
      <c r="A19" s="295" t="s">
        <v>177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Q19" s="200"/>
    </row>
    <row r="20" spans="1:17" s="71" customFormat="1" ht="33.75">
      <c r="A20" s="168" t="str">
        <f>TE!A17</f>
        <v>C1-7</v>
      </c>
      <c r="B20" s="64" t="str">
        <f>TE!B17</f>
        <v>Uncertainty of the RF power measurement equipment (e.g. spectrum analyzer, power meter) - low power (UEM, absolute ACLR)</v>
      </c>
      <c r="C20" s="101">
        <f>TE!C17</f>
        <v>0.52</v>
      </c>
      <c r="D20" s="101">
        <f>TE!D17</f>
        <v>0.84</v>
      </c>
      <c r="E20" s="169">
        <f>TE!E17</f>
        <v>0.6</v>
      </c>
      <c r="F20" s="169" t="str">
        <f>TE!F17</f>
        <v xml:space="preserve"> Gaussian</v>
      </c>
      <c r="G20" s="169">
        <f>TE!G17</f>
        <v>1</v>
      </c>
      <c r="H20" s="31">
        <v>1</v>
      </c>
      <c r="I20" s="2">
        <f>C20/$G20</f>
        <v>0.52</v>
      </c>
      <c r="J20" s="2">
        <f t="shared" ref="J20:J22" si="2">D20/$G20</f>
        <v>0.84</v>
      </c>
      <c r="K20" s="2">
        <f t="shared" ref="K20:K22" si="3">E20/$G20</f>
        <v>0.6</v>
      </c>
      <c r="L20" s="280">
        <f>TE!L17</f>
        <v>1.5</v>
      </c>
      <c r="M20" s="280">
        <f>TE!M17</f>
        <v>2.2999999999999998</v>
      </c>
      <c r="N20" s="6"/>
      <c r="O20" s="6"/>
      <c r="Q20" s="204"/>
    </row>
    <row r="21" spans="1:17">
      <c r="A21" s="10" t="s">
        <v>97</v>
      </c>
      <c r="B21" s="4" t="s">
        <v>8</v>
      </c>
      <c r="C21" s="247">
        <v>0.45</v>
      </c>
      <c r="D21" s="247">
        <v>0.45</v>
      </c>
      <c r="E21" s="36">
        <v>0.45</v>
      </c>
      <c r="F21" s="36" t="s">
        <v>9</v>
      </c>
      <c r="G21" s="36">
        <f>2^0.5</f>
        <v>1.4142135623730951</v>
      </c>
      <c r="H21" s="1">
        <v>1</v>
      </c>
      <c r="I21" s="36">
        <f t="shared" ref="I21:I22" si="4">C21/$G21</f>
        <v>0.31819805153394637</v>
      </c>
      <c r="J21" s="36">
        <f t="shared" si="2"/>
        <v>0.31819805153394637</v>
      </c>
      <c r="K21" s="36">
        <f t="shared" si="3"/>
        <v>0.31819805153394637</v>
      </c>
      <c r="L21" s="36">
        <v>0.32</v>
      </c>
      <c r="M21" s="36">
        <v>0.32</v>
      </c>
      <c r="N21" s="274"/>
      <c r="O21" s="274"/>
      <c r="Q21" s="200"/>
    </row>
    <row r="22" spans="1:17">
      <c r="A22" s="10" t="s">
        <v>98</v>
      </c>
      <c r="B22" s="4" t="s">
        <v>10</v>
      </c>
      <c r="C22" s="247">
        <v>0.1</v>
      </c>
      <c r="D22" s="247">
        <v>0.1</v>
      </c>
      <c r="E22" s="36">
        <v>0.1</v>
      </c>
      <c r="F22" s="36" t="s">
        <v>5</v>
      </c>
      <c r="G22" s="36">
        <f>3^0.5</f>
        <v>1.7320508075688772</v>
      </c>
      <c r="H22" s="1">
        <v>1</v>
      </c>
      <c r="I22" s="36">
        <f t="shared" si="4"/>
        <v>5.7735026918962581E-2</v>
      </c>
      <c r="J22" s="36">
        <f t="shared" si="2"/>
        <v>5.7735026918962581E-2</v>
      </c>
      <c r="K22" s="36">
        <f t="shared" si="3"/>
        <v>5.7735026918962581E-2</v>
      </c>
      <c r="L22" s="36">
        <v>0.06</v>
      </c>
      <c r="M22" s="36">
        <v>0.06</v>
      </c>
      <c r="N22" s="274"/>
      <c r="O22" s="274"/>
      <c r="Q22" s="200"/>
    </row>
    <row r="23" spans="1:17" ht="13.5" customHeight="1">
      <c r="A23" s="301" t="s">
        <v>11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3"/>
      <c r="N23" s="273"/>
      <c r="O23" s="273"/>
      <c r="Q23" s="200"/>
    </row>
    <row r="24" spans="1:17">
      <c r="A24" s="10" t="s">
        <v>99</v>
      </c>
      <c r="B24" s="5" t="s">
        <v>46</v>
      </c>
      <c r="C24" s="247">
        <v>0.5</v>
      </c>
      <c r="D24" s="247">
        <v>0.5</v>
      </c>
      <c r="E24" s="36">
        <v>0.5</v>
      </c>
      <c r="F24" s="36" t="s">
        <v>24</v>
      </c>
      <c r="G24" s="36">
        <v>1</v>
      </c>
      <c r="H24" s="1">
        <v>1</v>
      </c>
      <c r="I24" s="36">
        <f t="shared" ref="I24:I29" si="5">C24/$G24</f>
        <v>0.5</v>
      </c>
      <c r="J24" s="36">
        <f t="shared" ref="J24:J29" si="6">D24/$G24</f>
        <v>0.5</v>
      </c>
      <c r="K24" s="36">
        <f t="shared" ref="K24:K29" si="7">E24/$G24</f>
        <v>0.5</v>
      </c>
      <c r="L24" s="36">
        <v>0.5</v>
      </c>
      <c r="M24" s="36">
        <v>0.5</v>
      </c>
      <c r="N24" s="274"/>
      <c r="O24" s="274"/>
      <c r="Q24" s="200"/>
    </row>
    <row r="25" spans="1:17">
      <c r="A25" s="10" t="s">
        <v>100</v>
      </c>
      <c r="B25" s="201" t="s">
        <v>213</v>
      </c>
      <c r="C25" s="247">
        <v>0.27</v>
      </c>
      <c r="D25" s="247">
        <v>0.27</v>
      </c>
      <c r="E25" s="36">
        <v>0.27</v>
      </c>
      <c r="F25" s="36" t="s">
        <v>24</v>
      </c>
      <c r="G25" s="36">
        <v>1</v>
      </c>
      <c r="H25" s="1">
        <v>1</v>
      </c>
      <c r="I25" s="36">
        <f t="shared" si="5"/>
        <v>0.27</v>
      </c>
      <c r="J25" s="36">
        <f t="shared" si="6"/>
        <v>0.27</v>
      </c>
      <c r="K25" s="36">
        <f t="shared" si="7"/>
        <v>0.27</v>
      </c>
      <c r="L25" s="36">
        <v>0.27</v>
      </c>
      <c r="M25" s="36">
        <v>0.27</v>
      </c>
      <c r="N25" s="274"/>
      <c r="O25" s="274"/>
      <c r="Q25" s="200"/>
    </row>
    <row r="26" spans="1:17">
      <c r="A26" s="10" t="str">
        <f>TE!A18</f>
        <v>C1-3</v>
      </c>
      <c r="B26" s="29" t="str">
        <f>TE!B18</f>
        <v>Uncertainty of the network analyzer</v>
      </c>
      <c r="C26" s="40">
        <f>TE!C18</f>
        <v>0.3</v>
      </c>
      <c r="D26" s="40">
        <f>TE!D18</f>
        <v>0.3</v>
      </c>
      <c r="E26" s="37">
        <f>TE!E18</f>
        <v>0.3</v>
      </c>
      <c r="F26" s="37" t="str">
        <f>TE!F18</f>
        <v xml:space="preserve"> Gaussian</v>
      </c>
      <c r="G26" s="37">
        <f>TE!G18</f>
        <v>1</v>
      </c>
      <c r="H26" s="1">
        <v>1</v>
      </c>
      <c r="I26" s="36">
        <f t="shared" si="5"/>
        <v>0.3</v>
      </c>
      <c r="J26" s="36">
        <f t="shared" si="6"/>
        <v>0.3</v>
      </c>
      <c r="K26" s="36">
        <f t="shared" si="7"/>
        <v>0.3</v>
      </c>
      <c r="L26" s="280">
        <f>TE!L18</f>
        <v>0.8</v>
      </c>
      <c r="M26" s="280">
        <f>TE!M18</f>
        <v>1</v>
      </c>
      <c r="N26" s="274"/>
      <c r="O26" s="274"/>
      <c r="Q26" s="200"/>
    </row>
    <row r="27" spans="1:17">
      <c r="A27" s="10" t="s">
        <v>101</v>
      </c>
      <c r="B27" s="5" t="s">
        <v>16</v>
      </c>
      <c r="C27" s="247">
        <v>0.2</v>
      </c>
      <c r="D27" s="247">
        <v>0.2</v>
      </c>
      <c r="E27" s="36">
        <v>0.2</v>
      </c>
      <c r="F27" s="36" t="s">
        <v>24</v>
      </c>
      <c r="G27" s="36">
        <v>1</v>
      </c>
      <c r="H27" s="1">
        <v>1</v>
      </c>
      <c r="I27" s="36">
        <f t="shared" si="5"/>
        <v>0.2</v>
      </c>
      <c r="J27" s="36">
        <f t="shared" si="6"/>
        <v>0.2</v>
      </c>
      <c r="K27" s="36">
        <f t="shared" si="7"/>
        <v>0.2</v>
      </c>
      <c r="L27" s="36">
        <v>0.2</v>
      </c>
      <c r="M27" s="36">
        <v>0.2</v>
      </c>
      <c r="N27" s="274"/>
      <c r="O27" s="274"/>
      <c r="Q27" s="200"/>
    </row>
    <row r="28" spans="1:17">
      <c r="A28" s="10" t="s">
        <v>102</v>
      </c>
      <c r="B28" s="5" t="s">
        <v>47</v>
      </c>
      <c r="C28" s="247">
        <v>0.27</v>
      </c>
      <c r="D28" s="247">
        <v>0.27</v>
      </c>
      <c r="E28" s="36">
        <v>0.27</v>
      </c>
      <c r="F28" s="36" t="s">
        <v>24</v>
      </c>
      <c r="G28" s="36">
        <v>1</v>
      </c>
      <c r="H28" s="1">
        <v>1</v>
      </c>
      <c r="I28" s="36">
        <f t="shared" si="5"/>
        <v>0.27</v>
      </c>
      <c r="J28" s="36">
        <f t="shared" si="6"/>
        <v>0.27</v>
      </c>
      <c r="K28" s="36">
        <f t="shared" si="7"/>
        <v>0.27</v>
      </c>
      <c r="L28" s="36">
        <v>0.27</v>
      </c>
      <c r="M28" s="36">
        <v>0.27</v>
      </c>
      <c r="N28" s="274"/>
      <c r="O28" s="274"/>
      <c r="Q28" s="200"/>
    </row>
    <row r="29" spans="1:17">
      <c r="A29" s="10" t="s">
        <v>103</v>
      </c>
      <c r="B29" s="5" t="s">
        <v>48</v>
      </c>
      <c r="C29" s="247">
        <v>1.5</v>
      </c>
      <c r="D29" s="247">
        <v>1.5</v>
      </c>
      <c r="E29" s="36">
        <v>1.5</v>
      </c>
      <c r="F29" s="36" t="s">
        <v>24</v>
      </c>
      <c r="G29" s="36">
        <v>1</v>
      </c>
      <c r="H29" s="1">
        <v>1</v>
      </c>
      <c r="I29" s="36">
        <f t="shared" si="5"/>
        <v>1.5</v>
      </c>
      <c r="J29" s="36">
        <f t="shared" si="6"/>
        <v>1.5</v>
      </c>
      <c r="K29" s="36">
        <f t="shared" si="7"/>
        <v>1.5</v>
      </c>
      <c r="L29" s="36">
        <v>1.5</v>
      </c>
      <c r="M29" s="36">
        <v>1.5</v>
      </c>
      <c r="N29" s="274"/>
      <c r="O29" s="274"/>
      <c r="Q29" s="200"/>
    </row>
    <row r="31" spans="1:17" ht="48.75" customHeight="1">
      <c r="B31" s="242"/>
      <c r="C31" s="242"/>
      <c r="D31" s="242"/>
    </row>
  </sheetData>
  <mergeCells count="21">
    <mergeCell ref="Q1:Q4"/>
    <mergeCell ref="C17:E17"/>
    <mergeCell ref="A1:I1"/>
    <mergeCell ref="A17:A18"/>
    <mergeCell ref="B17:B18"/>
    <mergeCell ref="F17:F18"/>
    <mergeCell ref="G17:G18"/>
    <mergeCell ref="H17:H18"/>
    <mergeCell ref="A2:I2"/>
    <mergeCell ref="A3:A4"/>
    <mergeCell ref="B3:B4"/>
    <mergeCell ref="C3:D3"/>
    <mergeCell ref="E3:E4"/>
    <mergeCell ref="F3:F4"/>
    <mergeCell ref="G3:G4"/>
    <mergeCell ref="A19:M19"/>
    <mergeCell ref="A23:M23"/>
    <mergeCell ref="I17:M17"/>
    <mergeCell ref="H3:J3"/>
    <mergeCell ref="A9:J9"/>
    <mergeCell ref="A5:J5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B14" sqref="B14"/>
    </sheetView>
  </sheetViews>
  <sheetFormatPr defaultRowHeight="11.25"/>
  <cols>
    <col min="1" max="1" width="5.28515625" style="49" bestFit="1" customWidth="1"/>
    <col min="2" max="2" width="43.42578125" style="47" customWidth="1"/>
    <col min="3" max="3" width="8" style="48" bestFit="1" customWidth="1"/>
    <col min="4" max="4" width="8.42578125" style="48" customWidth="1"/>
    <col min="5" max="5" width="7.140625" style="48" bestFit="1" customWidth="1"/>
    <col min="6" max="6" width="13.5703125" style="170" customWidth="1"/>
    <col min="7" max="7" width="13.5703125" style="171" customWidth="1"/>
    <col min="8" max="8" width="4" style="47" bestFit="1" customWidth="1"/>
    <col min="9" max="9" width="8.85546875" style="48" bestFit="1" customWidth="1"/>
    <col min="10" max="10" width="8.42578125" style="48" bestFit="1" customWidth="1"/>
    <col min="11" max="11" width="7.140625" style="48" bestFit="1" customWidth="1"/>
    <col min="12" max="12" width="5.42578125" style="47" customWidth="1"/>
    <col min="13" max="13" width="13.5703125" style="47" customWidth="1"/>
    <col min="14" max="16384" width="9.140625" style="47"/>
  </cols>
  <sheetData>
    <row r="1" spans="1:13">
      <c r="A1" s="283" t="s">
        <v>128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M1" s="283" t="s">
        <v>172</v>
      </c>
    </row>
    <row r="2" spans="1:13" ht="33.75">
      <c r="A2" s="9" t="s">
        <v>0</v>
      </c>
      <c r="B2" s="9" t="s">
        <v>1</v>
      </c>
      <c r="C2" s="187" t="s">
        <v>175</v>
      </c>
      <c r="D2" s="187" t="s">
        <v>176</v>
      </c>
      <c r="E2" s="187" t="s">
        <v>174</v>
      </c>
      <c r="F2" s="9" t="s">
        <v>2</v>
      </c>
      <c r="G2" s="187" t="s">
        <v>3</v>
      </c>
      <c r="H2" s="191" t="s">
        <v>4</v>
      </c>
      <c r="I2" s="187" t="s">
        <v>175</v>
      </c>
      <c r="J2" s="187" t="s">
        <v>176</v>
      </c>
      <c r="K2" s="187" t="s">
        <v>174</v>
      </c>
      <c r="M2" s="283"/>
    </row>
    <row r="3" spans="1:13">
      <c r="A3" s="284" t="s">
        <v>177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M3" s="283"/>
    </row>
    <row r="4" spans="1:13" ht="22.5">
      <c r="A4" s="3" t="s">
        <v>107</v>
      </c>
      <c r="B4" s="27" t="s">
        <v>179</v>
      </c>
      <c r="C4" s="35" t="s">
        <v>129</v>
      </c>
      <c r="D4" s="35" t="s">
        <v>130</v>
      </c>
      <c r="E4" s="35">
        <v>1.7999999999999999E-2</v>
      </c>
      <c r="F4" s="3" t="s">
        <v>5</v>
      </c>
      <c r="G4" s="35">
        <f>3^0.5</f>
        <v>1.7320508075688772</v>
      </c>
      <c r="H4" s="3">
        <v>1</v>
      </c>
      <c r="I4" s="35" t="s">
        <v>129</v>
      </c>
      <c r="J4" s="35" t="s">
        <v>130</v>
      </c>
      <c r="K4" s="35">
        <f>E4/$G4</f>
        <v>1.0392304845413263E-2</v>
      </c>
      <c r="M4" s="199"/>
    </row>
    <row r="5" spans="1:13" ht="22.5">
      <c r="A5" s="3" t="s">
        <v>108</v>
      </c>
      <c r="B5" s="27" t="s">
        <v>180</v>
      </c>
      <c r="C5" s="35" t="s">
        <v>129</v>
      </c>
      <c r="D5" s="35" t="s">
        <v>130</v>
      </c>
      <c r="E5" s="35">
        <v>0</v>
      </c>
      <c r="F5" s="3" t="s">
        <v>5</v>
      </c>
      <c r="G5" s="35">
        <f>3^0.5</f>
        <v>1.7320508075688772</v>
      </c>
      <c r="H5" s="3">
        <v>1</v>
      </c>
      <c r="I5" s="35" t="s">
        <v>129</v>
      </c>
      <c r="J5" s="35" t="s">
        <v>130</v>
      </c>
      <c r="K5" s="35">
        <f t="shared" ref="K5:K15" si="0">E5/$G5</f>
        <v>0</v>
      </c>
      <c r="M5" s="200"/>
    </row>
    <row r="6" spans="1:13">
      <c r="A6" s="92" t="s">
        <v>109</v>
      </c>
      <c r="B6" s="203" t="s">
        <v>6</v>
      </c>
      <c r="C6" s="97" t="s">
        <v>129</v>
      </c>
      <c r="D6" s="97" t="s">
        <v>130</v>
      </c>
      <c r="E6" s="97">
        <v>0.1</v>
      </c>
      <c r="F6" s="92" t="s">
        <v>167</v>
      </c>
      <c r="G6" s="35">
        <v>1</v>
      </c>
      <c r="H6" s="3">
        <v>1</v>
      </c>
      <c r="I6" s="35" t="s">
        <v>129</v>
      </c>
      <c r="J6" s="35" t="s">
        <v>130</v>
      </c>
      <c r="K6" s="35">
        <f t="shared" si="0"/>
        <v>0.1</v>
      </c>
      <c r="M6" s="200"/>
    </row>
    <row r="7" spans="1:13" ht="22.5">
      <c r="A7" s="92" t="s">
        <v>111</v>
      </c>
      <c r="B7" s="203" t="s">
        <v>181</v>
      </c>
      <c r="C7" s="97" t="s">
        <v>129</v>
      </c>
      <c r="D7" s="97" t="s">
        <v>130</v>
      </c>
      <c r="E7" s="97">
        <v>1.7999999999999999E-2</v>
      </c>
      <c r="F7" s="92" t="s">
        <v>5</v>
      </c>
      <c r="G7" s="35">
        <f t="shared" ref="G7:G8" si="1">3^0.5</f>
        <v>1.7320508075688772</v>
      </c>
      <c r="H7" s="3">
        <v>1</v>
      </c>
      <c r="I7" s="35" t="s">
        <v>129</v>
      </c>
      <c r="J7" s="35" t="s">
        <v>130</v>
      </c>
      <c r="K7" s="35">
        <f t="shared" si="0"/>
        <v>1.0392304845413263E-2</v>
      </c>
      <c r="M7" s="200"/>
    </row>
    <row r="8" spans="1:13">
      <c r="A8" s="92" t="s">
        <v>219</v>
      </c>
      <c r="B8" s="203" t="s">
        <v>182</v>
      </c>
      <c r="C8" s="97" t="s">
        <v>129</v>
      </c>
      <c r="D8" s="97" t="s">
        <v>130</v>
      </c>
      <c r="E8" s="97">
        <v>0</v>
      </c>
      <c r="F8" s="92" t="s">
        <v>5</v>
      </c>
      <c r="G8" s="35">
        <f t="shared" si="1"/>
        <v>1.7320508075688772</v>
      </c>
      <c r="H8" s="3">
        <v>1</v>
      </c>
      <c r="I8" s="35" t="s">
        <v>129</v>
      </c>
      <c r="J8" s="35" t="s">
        <v>130</v>
      </c>
      <c r="K8" s="35">
        <f t="shared" si="0"/>
        <v>0</v>
      </c>
      <c r="M8" s="200"/>
    </row>
    <row r="9" spans="1:13">
      <c r="A9" s="92" t="s">
        <v>110</v>
      </c>
      <c r="B9" s="203" t="s">
        <v>7</v>
      </c>
      <c r="C9" s="97" t="s">
        <v>129</v>
      </c>
      <c r="D9" s="97" t="s">
        <v>130</v>
      </c>
      <c r="E9" s="97">
        <v>0.05</v>
      </c>
      <c r="F9" s="92" t="s">
        <v>167</v>
      </c>
      <c r="G9" s="35">
        <v>1</v>
      </c>
      <c r="H9" s="3">
        <v>1</v>
      </c>
      <c r="I9" s="35" t="s">
        <v>129</v>
      </c>
      <c r="J9" s="35" t="s">
        <v>130</v>
      </c>
      <c r="K9" s="35">
        <f t="shared" si="0"/>
        <v>0.05</v>
      </c>
      <c r="M9" s="200"/>
    </row>
    <row r="10" spans="1:13" ht="33.75">
      <c r="A10" s="92" t="str">
        <f>TE!A17</f>
        <v>C1-7</v>
      </c>
      <c r="B10" s="203" t="str">
        <f>TE!B17</f>
        <v>Uncertainty of the RF power measurement equipment (e.g. spectrum analyzer, power meter) - low power (UEM, absolute ACLR)</v>
      </c>
      <c r="C10" s="97" t="s">
        <v>129</v>
      </c>
      <c r="D10" s="97" t="s">
        <v>130</v>
      </c>
      <c r="E10" s="97">
        <f>TE!E17</f>
        <v>0.6</v>
      </c>
      <c r="F10" s="92" t="s">
        <v>167</v>
      </c>
      <c r="G10" s="35">
        <v>1</v>
      </c>
      <c r="H10" s="3">
        <v>1</v>
      </c>
      <c r="I10" s="35" t="s">
        <v>129</v>
      </c>
      <c r="J10" s="35" t="s">
        <v>130</v>
      </c>
      <c r="K10" s="35">
        <f t="shared" si="0"/>
        <v>0.6</v>
      </c>
      <c r="M10" s="200"/>
    </row>
    <row r="11" spans="1:13">
      <c r="A11" s="92" t="s">
        <v>116</v>
      </c>
      <c r="B11" s="203" t="s">
        <v>191</v>
      </c>
      <c r="C11" s="97" t="s">
        <v>129</v>
      </c>
      <c r="D11" s="97" t="s">
        <v>130</v>
      </c>
      <c r="E11" s="97">
        <v>0.25</v>
      </c>
      <c r="F11" s="92" t="s">
        <v>167</v>
      </c>
      <c r="G11" s="35">
        <v>1</v>
      </c>
      <c r="H11" s="3">
        <v>1</v>
      </c>
      <c r="I11" s="35" t="s">
        <v>129</v>
      </c>
      <c r="J11" s="35" t="s">
        <v>130</v>
      </c>
      <c r="K11" s="35">
        <f t="shared" si="0"/>
        <v>0.25</v>
      </c>
      <c r="M11" s="200"/>
    </row>
    <row r="12" spans="1:13">
      <c r="A12" s="92" t="s">
        <v>224</v>
      </c>
      <c r="B12" s="203" t="s">
        <v>221</v>
      </c>
      <c r="C12" s="97" t="s">
        <v>129</v>
      </c>
      <c r="D12" s="97" t="s">
        <v>130</v>
      </c>
      <c r="E12" s="97">
        <v>0</v>
      </c>
      <c r="F12" s="92" t="s">
        <v>167</v>
      </c>
      <c r="G12" s="35">
        <v>1</v>
      </c>
      <c r="H12" s="3">
        <v>1</v>
      </c>
      <c r="I12" s="35" t="s">
        <v>129</v>
      </c>
      <c r="J12" s="35" t="s">
        <v>130</v>
      </c>
      <c r="K12" s="35">
        <f t="shared" si="0"/>
        <v>0</v>
      </c>
      <c r="M12" s="200"/>
    </row>
    <row r="13" spans="1:13">
      <c r="A13" s="92" t="s">
        <v>223</v>
      </c>
      <c r="B13" s="203" t="s">
        <v>222</v>
      </c>
      <c r="C13" s="97" t="s">
        <v>129</v>
      </c>
      <c r="D13" s="97" t="s">
        <v>130</v>
      </c>
      <c r="E13" s="97">
        <v>2.25</v>
      </c>
      <c r="F13" s="92" t="s">
        <v>167</v>
      </c>
      <c r="G13" s="35">
        <v>1</v>
      </c>
      <c r="H13" s="3">
        <v>1</v>
      </c>
      <c r="I13" s="35" t="s">
        <v>129</v>
      </c>
      <c r="J13" s="35" t="s">
        <v>130</v>
      </c>
      <c r="K13" s="35">
        <f t="shared" si="0"/>
        <v>2.25</v>
      </c>
      <c r="M13" s="200"/>
    </row>
    <row r="14" spans="1:13">
      <c r="A14" s="92" t="s">
        <v>112</v>
      </c>
      <c r="B14" s="203" t="s">
        <v>8</v>
      </c>
      <c r="C14" s="97" t="s">
        <v>129</v>
      </c>
      <c r="D14" s="97" t="s">
        <v>130</v>
      </c>
      <c r="E14" s="97">
        <v>0.42</v>
      </c>
      <c r="F14" s="92" t="s">
        <v>9</v>
      </c>
      <c r="G14" s="35">
        <f>2^0.5</f>
        <v>1.4142135623730951</v>
      </c>
      <c r="H14" s="3">
        <v>1</v>
      </c>
      <c r="I14" s="35" t="s">
        <v>129</v>
      </c>
      <c r="J14" s="35" t="s">
        <v>130</v>
      </c>
      <c r="K14" s="35">
        <f t="shared" si="0"/>
        <v>0.29698484809834991</v>
      </c>
      <c r="M14" s="200"/>
    </row>
    <row r="15" spans="1:13">
      <c r="A15" s="99" t="s">
        <v>113</v>
      </c>
      <c r="B15" s="190" t="s">
        <v>10</v>
      </c>
      <c r="C15" s="101" t="s">
        <v>129</v>
      </c>
      <c r="D15" s="101" t="s">
        <v>130</v>
      </c>
      <c r="E15" s="101">
        <v>0.1</v>
      </c>
      <c r="F15" s="99" t="s">
        <v>5</v>
      </c>
      <c r="G15" s="169">
        <f>3^0.5</f>
        <v>1.7320508075688772</v>
      </c>
      <c r="H15" s="8">
        <v>1</v>
      </c>
      <c r="I15" s="38" t="s">
        <v>129</v>
      </c>
      <c r="J15" s="38" t="s">
        <v>130</v>
      </c>
      <c r="K15" s="38">
        <f t="shared" si="0"/>
        <v>5.7735026918962581E-2</v>
      </c>
      <c r="M15" s="200"/>
    </row>
    <row r="16" spans="1:13">
      <c r="A16" s="284" t="s">
        <v>11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M16" s="200"/>
    </row>
    <row r="17" spans="1:13" ht="22.5">
      <c r="A17" s="66" t="s">
        <v>117</v>
      </c>
      <c r="B17" s="67" t="s">
        <v>12</v>
      </c>
      <c r="C17" s="38" t="s">
        <v>129</v>
      </c>
      <c r="D17" s="38" t="s">
        <v>130</v>
      </c>
      <c r="E17" s="38">
        <v>0.56999999999999995</v>
      </c>
      <c r="F17" s="168" t="s">
        <v>9</v>
      </c>
      <c r="G17" s="169">
        <f>2^0.5</f>
        <v>1.4142135623730951</v>
      </c>
      <c r="H17" s="8">
        <v>1</v>
      </c>
      <c r="I17" s="38" t="s">
        <v>129</v>
      </c>
      <c r="J17" s="38" t="s">
        <v>130</v>
      </c>
      <c r="K17" s="38">
        <f t="shared" ref="K17:K29" si="2">E17/$G17</f>
        <v>0.40305086527633205</v>
      </c>
      <c r="M17" s="200"/>
    </row>
    <row r="18" spans="1:13" ht="22.5">
      <c r="A18" s="66" t="s">
        <v>118</v>
      </c>
      <c r="B18" s="67" t="s">
        <v>13</v>
      </c>
      <c r="C18" s="38" t="s">
        <v>129</v>
      </c>
      <c r="D18" s="38" t="s">
        <v>130</v>
      </c>
      <c r="E18" s="38">
        <v>0.43</v>
      </c>
      <c r="F18" s="168" t="s">
        <v>5</v>
      </c>
      <c r="G18" s="169">
        <f>3^0.5</f>
        <v>1.7320508075688772</v>
      </c>
      <c r="H18" s="8">
        <v>1</v>
      </c>
      <c r="I18" s="38" t="s">
        <v>129</v>
      </c>
      <c r="J18" s="38" t="s">
        <v>130</v>
      </c>
      <c r="K18" s="38">
        <f t="shared" si="2"/>
        <v>0.2482606157515391</v>
      </c>
      <c r="M18" s="200"/>
    </row>
    <row r="19" spans="1:13" ht="22.5">
      <c r="A19" s="183" t="s">
        <v>120</v>
      </c>
      <c r="B19" s="67" t="s">
        <v>14</v>
      </c>
      <c r="C19" s="38" t="s">
        <v>129</v>
      </c>
      <c r="D19" s="38" t="s">
        <v>130</v>
      </c>
      <c r="E19" s="38">
        <v>0.56999999999999995</v>
      </c>
      <c r="F19" s="168" t="s">
        <v>9</v>
      </c>
      <c r="G19" s="169">
        <f>2^0.5</f>
        <v>1.4142135623730951</v>
      </c>
      <c r="H19" s="8">
        <v>1</v>
      </c>
      <c r="I19" s="38" t="s">
        <v>129</v>
      </c>
      <c r="J19" s="38" t="s">
        <v>130</v>
      </c>
      <c r="K19" s="38">
        <f t="shared" si="2"/>
        <v>0.40305086527633205</v>
      </c>
      <c r="M19" s="200"/>
    </row>
    <row r="20" spans="1:13">
      <c r="A20" s="183" t="s">
        <v>119</v>
      </c>
      <c r="B20" s="67" t="s">
        <v>6</v>
      </c>
      <c r="C20" s="38" t="s">
        <v>129</v>
      </c>
      <c r="D20" s="38" t="s">
        <v>130</v>
      </c>
      <c r="E20" s="38">
        <v>0.1</v>
      </c>
      <c r="F20" s="168" t="s">
        <v>167</v>
      </c>
      <c r="G20" s="169">
        <v>1</v>
      </c>
      <c r="H20" s="8">
        <v>1</v>
      </c>
      <c r="I20" s="38" t="s">
        <v>129</v>
      </c>
      <c r="J20" s="38" t="s">
        <v>130</v>
      </c>
      <c r="K20" s="38">
        <f t="shared" si="2"/>
        <v>0.1</v>
      </c>
      <c r="M20" s="200"/>
    </row>
    <row r="21" spans="1:13" ht="22.5">
      <c r="A21" s="183" t="s">
        <v>121</v>
      </c>
      <c r="B21" s="67" t="s">
        <v>122</v>
      </c>
      <c r="C21" s="38" t="s">
        <v>129</v>
      </c>
      <c r="D21" s="38" t="s">
        <v>130</v>
      </c>
      <c r="E21" s="38">
        <v>1.7999999999999999E-2</v>
      </c>
      <c r="F21" s="168" t="s">
        <v>5</v>
      </c>
      <c r="G21" s="169">
        <f t="shared" ref="G21:G22" si="3">3^0.5</f>
        <v>1.7320508075688772</v>
      </c>
      <c r="H21" s="8">
        <v>1</v>
      </c>
      <c r="I21" s="38" t="s">
        <v>129</v>
      </c>
      <c r="J21" s="38" t="s">
        <v>130</v>
      </c>
      <c r="K21" s="38">
        <f t="shared" si="2"/>
        <v>1.0392304845413263E-2</v>
      </c>
      <c r="M21" s="200"/>
    </row>
    <row r="22" spans="1:13" ht="22.5">
      <c r="A22" s="243" t="s">
        <v>225</v>
      </c>
      <c r="B22" s="67" t="s">
        <v>15</v>
      </c>
      <c r="C22" s="101" t="s">
        <v>129</v>
      </c>
      <c r="D22" s="101" t="s">
        <v>130</v>
      </c>
      <c r="E22" s="101">
        <v>0</v>
      </c>
      <c r="F22" s="99" t="s">
        <v>5</v>
      </c>
      <c r="G22" s="101">
        <f t="shared" si="3"/>
        <v>1.7320508075688772</v>
      </c>
      <c r="H22" s="99">
        <v>1</v>
      </c>
      <c r="I22" s="101" t="s">
        <v>129</v>
      </c>
      <c r="J22" s="101" t="s">
        <v>130</v>
      </c>
      <c r="K22" s="101">
        <f t="shared" si="2"/>
        <v>0</v>
      </c>
      <c r="M22" s="200"/>
    </row>
    <row r="23" spans="1:13">
      <c r="A23" s="243" t="s">
        <v>123</v>
      </c>
      <c r="B23" s="67" t="s">
        <v>7</v>
      </c>
      <c r="C23" s="101" t="s">
        <v>129</v>
      </c>
      <c r="D23" s="101" t="s">
        <v>130</v>
      </c>
      <c r="E23" s="101">
        <v>7.0000000000000007E-2</v>
      </c>
      <c r="F23" s="99" t="s">
        <v>167</v>
      </c>
      <c r="G23" s="101">
        <v>1</v>
      </c>
      <c r="H23" s="99">
        <v>1</v>
      </c>
      <c r="I23" s="101" t="s">
        <v>129</v>
      </c>
      <c r="J23" s="101" t="s">
        <v>130</v>
      </c>
      <c r="K23" s="101">
        <f t="shared" si="2"/>
        <v>7.0000000000000007E-2</v>
      </c>
      <c r="M23" s="200"/>
    </row>
    <row r="24" spans="1:13">
      <c r="A24" s="243" t="str">
        <f>TE!A18</f>
        <v>C1-3</v>
      </c>
      <c r="B24" s="100" t="str">
        <f>TE!B18</f>
        <v>Uncertainty of the network analyzer</v>
      </c>
      <c r="C24" s="101" t="s">
        <v>129</v>
      </c>
      <c r="D24" s="101" t="s">
        <v>130</v>
      </c>
      <c r="E24" s="101">
        <f>TE!E18</f>
        <v>0.3</v>
      </c>
      <c r="F24" s="101" t="str">
        <f>TE!F18</f>
        <v xml:space="preserve"> Gaussian</v>
      </c>
      <c r="G24" s="101">
        <f>TE!G18</f>
        <v>1</v>
      </c>
      <c r="H24" s="99">
        <v>1</v>
      </c>
      <c r="I24" s="101" t="s">
        <v>129</v>
      </c>
      <c r="J24" s="101" t="s">
        <v>130</v>
      </c>
      <c r="K24" s="101">
        <f t="shared" si="2"/>
        <v>0.3</v>
      </c>
      <c r="M24" s="200"/>
    </row>
    <row r="25" spans="1:13">
      <c r="A25" s="243" t="s">
        <v>124</v>
      </c>
      <c r="B25" s="67" t="s">
        <v>16</v>
      </c>
      <c r="C25" s="101" t="s">
        <v>129</v>
      </c>
      <c r="D25" s="101" t="s">
        <v>130</v>
      </c>
      <c r="E25" s="101">
        <v>0.18</v>
      </c>
      <c r="F25" s="99" t="s">
        <v>5</v>
      </c>
      <c r="G25" s="101">
        <f>3^0.5</f>
        <v>1.7320508075688772</v>
      </c>
      <c r="H25" s="99">
        <v>1</v>
      </c>
      <c r="I25" s="101" t="s">
        <v>129</v>
      </c>
      <c r="J25" s="101" t="s">
        <v>130</v>
      </c>
      <c r="K25" s="101">
        <f t="shared" si="2"/>
        <v>0.10392304845413264</v>
      </c>
      <c r="M25" s="200"/>
    </row>
    <row r="26" spans="1:13" ht="22.5">
      <c r="A26" s="243" t="s">
        <v>125</v>
      </c>
      <c r="B26" s="67" t="s">
        <v>17</v>
      </c>
      <c r="C26" s="101" t="s">
        <v>129</v>
      </c>
      <c r="D26" s="101" t="s">
        <v>130</v>
      </c>
      <c r="E26" s="101">
        <v>0.1</v>
      </c>
      <c r="F26" s="99" t="s">
        <v>167</v>
      </c>
      <c r="G26" s="101">
        <v>1</v>
      </c>
      <c r="H26" s="99">
        <v>1</v>
      </c>
      <c r="I26" s="101" t="s">
        <v>129</v>
      </c>
      <c r="J26" s="101" t="s">
        <v>130</v>
      </c>
      <c r="K26" s="101">
        <f t="shared" si="2"/>
        <v>0.1</v>
      </c>
      <c r="M26" s="200"/>
    </row>
    <row r="27" spans="1:13">
      <c r="A27" s="243" t="s">
        <v>126</v>
      </c>
      <c r="B27" s="67" t="s">
        <v>18</v>
      </c>
      <c r="C27" s="101" t="s">
        <v>129</v>
      </c>
      <c r="D27" s="101" t="s">
        <v>130</v>
      </c>
      <c r="E27" s="101">
        <v>0.18</v>
      </c>
      <c r="F27" s="99" t="s">
        <v>5</v>
      </c>
      <c r="G27" s="101">
        <f t="shared" ref="G27:G29" si="4">3^0.5</f>
        <v>1.7320508075688772</v>
      </c>
      <c r="H27" s="99">
        <v>1</v>
      </c>
      <c r="I27" s="101" t="s">
        <v>129</v>
      </c>
      <c r="J27" s="101" t="s">
        <v>130</v>
      </c>
      <c r="K27" s="101">
        <f t="shared" si="2"/>
        <v>0.10392304845413264</v>
      </c>
      <c r="M27" s="200"/>
    </row>
    <row r="28" spans="1:13">
      <c r="A28" s="243" t="str">
        <f>TE!A19</f>
        <v>C1-4</v>
      </c>
      <c r="B28" s="100" t="str">
        <f>TE!B19</f>
        <v>Uncertainty of the absolute gain of the reference antenna</v>
      </c>
      <c r="C28" s="101" t="s">
        <v>129</v>
      </c>
      <c r="D28" s="101" t="s">
        <v>130</v>
      </c>
      <c r="E28" s="101">
        <f>TE!E19</f>
        <v>0.52</v>
      </c>
      <c r="F28" s="99" t="s">
        <v>5</v>
      </c>
      <c r="G28" s="101">
        <f t="shared" si="4"/>
        <v>1.7320508075688772</v>
      </c>
      <c r="H28" s="99">
        <v>1</v>
      </c>
      <c r="I28" s="101" t="s">
        <v>129</v>
      </c>
      <c r="J28" s="101" t="s">
        <v>130</v>
      </c>
      <c r="K28" s="101">
        <f t="shared" si="2"/>
        <v>0.30022213997860542</v>
      </c>
      <c r="M28" s="200"/>
    </row>
    <row r="29" spans="1:13">
      <c r="A29" s="243" t="s">
        <v>127</v>
      </c>
      <c r="B29" s="67" t="s">
        <v>19</v>
      </c>
      <c r="C29" s="101" t="s">
        <v>129</v>
      </c>
      <c r="D29" s="101" t="s">
        <v>130</v>
      </c>
      <c r="E29" s="101">
        <v>0</v>
      </c>
      <c r="F29" s="99" t="s">
        <v>5</v>
      </c>
      <c r="G29" s="101">
        <f t="shared" si="4"/>
        <v>1.7320508075688772</v>
      </c>
      <c r="H29" s="99">
        <v>1</v>
      </c>
      <c r="I29" s="101" t="s">
        <v>129</v>
      </c>
      <c r="J29" s="101" t="s">
        <v>130</v>
      </c>
      <c r="K29" s="101">
        <f t="shared" si="2"/>
        <v>0</v>
      </c>
      <c r="M29" s="200"/>
    </row>
  </sheetData>
  <mergeCells count="4">
    <mergeCell ref="A1:K1"/>
    <mergeCell ref="A3:K3"/>
    <mergeCell ref="A16:K16"/>
    <mergeCell ref="M1:M3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zoomScaleNormal="100" workbookViewId="0">
      <selection activeCell="K9" sqref="K9"/>
    </sheetView>
  </sheetViews>
  <sheetFormatPr defaultColWidth="9.140625" defaultRowHeight="11.25"/>
  <cols>
    <col min="1" max="1" width="5.28515625" style="79" bestFit="1" customWidth="1"/>
    <col min="2" max="2" width="64.140625" style="80" bestFit="1" customWidth="1"/>
    <col min="3" max="3" width="7.85546875" style="93" bestFit="1" customWidth="1"/>
    <col min="4" max="4" width="6.5703125" style="93" bestFit="1" customWidth="1"/>
    <col min="5" max="5" width="24.28515625" style="79" bestFit="1" customWidth="1"/>
    <col min="6" max="6" width="29.7109375" style="93" bestFit="1" customWidth="1"/>
    <col min="7" max="7" width="4" style="93" bestFit="1" customWidth="1"/>
    <col min="8" max="8" width="7.85546875" style="93" bestFit="1" customWidth="1"/>
    <col min="9" max="9" width="6.5703125" style="93" bestFit="1" customWidth="1"/>
    <col min="10" max="10" width="3" style="51" customWidth="1"/>
    <col min="11" max="12" width="10" style="206" bestFit="1" customWidth="1"/>
    <col min="13" max="14" width="10" style="206" customWidth="1"/>
    <col min="15" max="15" width="4.85546875" style="51" customWidth="1"/>
    <col min="16" max="16" width="41.140625" style="79" bestFit="1" customWidth="1"/>
    <col min="17" max="16384" width="9.140625" style="79"/>
  </cols>
  <sheetData>
    <row r="1" spans="1:16">
      <c r="B1" s="284" t="s">
        <v>152</v>
      </c>
      <c r="C1" s="284"/>
      <c r="D1" s="284"/>
      <c r="P1" s="291" t="s">
        <v>172</v>
      </c>
    </row>
    <row r="2" spans="1:16">
      <c r="B2" s="313"/>
      <c r="C2" s="379" t="s">
        <v>183</v>
      </c>
      <c r="D2" s="380"/>
      <c r="E2" s="380"/>
      <c r="O2" s="81"/>
      <c r="P2" s="292"/>
    </row>
    <row r="3" spans="1:16" ht="22.5">
      <c r="B3" s="313"/>
      <c r="C3" s="9" t="s">
        <v>163</v>
      </c>
      <c r="D3" s="9" t="s">
        <v>164</v>
      </c>
      <c r="E3" s="275" t="s">
        <v>323</v>
      </c>
      <c r="O3" s="98"/>
      <c r="P3" s="293"/>
    </row>
    <row r="4" spans="1:16">
      <c r="B4" s="75" t="s">
        <v>147</v>
      </c>
      <c r="C4" s="74"/>
      <c r="D4" s="74"/>
      <c r="E4" s="74"/>
      <c r="F4" s="94"/>
      <c r="G4" s="94"/>
      <c r="H4" s="94"/>
      <c r="I4" s="94"/>
      <c r="J4" s="61"/>
      <c r="O4" s="82"/>
      <c r="P4" s="59"/>
    </row>
    <row r="5" spans="1:16">
      <c r="B5" s="75" t="s">
        <v>148</v>
      </c>
      <c r="C5" s="74">
        <f>H43</f>
        <v>1.7368383448860942</v>
      </c>
      <c r="D5" s="74">
        <f>I43</f>
        <v>2.0698636274563276</v>
      </c>
      <c r="E5" s="75" t="s">
        <v>286</v>
      </c>
      <c r="F5" s="94"/>
      <c r="G5" s="94"/>
      <c r="H5" s="94"/>
      <c r="I5" s="94"/>
      <c r="J5" s="61"/>
      <c r="O5" s="82"/>
      <c r="P5" s="59"/>
    </row>
    <row r="6" spans="1:16">
      <c r="B6" s="92" t="s">
        <v>149</v>
      </c>
      <c r="C6" s="74"/>
      <c r="D6" s="74"/>
      <c r="E6" s="75"/>
      <c r="F6" s="94"/>
      <c r="G6" s="94"/>
      <c r="H6" s="94"/>
      <c r="I6" s="94"/>
      <c r="J6" s="61"/>
      <c r="O6" s="82"/>
      <c r="P6" s="59"/>
    </row>
    <row r="7" spans="1:16">
      <c r="B7" s="75" t="s">
        <v>150</v>
      </c>
      <c r="C7" s="74"/>
      <c r="D7" s="74"/>
      <c r="E7" s="75"/>
      <c r="F7" s="94"/>
      <c r="G7" s="94"/>
      <c r="H7" s="94"/>
      <c r="I7" s="94"/>
      <c r="J7" s="61"/>
      <c r="O7" s="82"/>
      <c r="P7" s="59"/>
    </row>
    <row r="8" spans="1:16">
      <c r="B8" s="75" t="s">
        <v>151</v>
      </c>
      <c r="C8" s="74"/>
      <c r="D8" s="74"/>
      <c r="E8" s="75"/>
      <c r="F8" s="94"/>
      <c r="G8" s="94"/>
      <c r="H8" s="94"/>
      <c r="I8" s="94"/>
      <c r="J8" s="61"/>
      <c r="O8" s="82"/>
      <c r="P8" s="59"/>
    </row>
    <row r="9" spans="1:16">
      <c r="B9" s="95" t="s">
        <v>64</v>
      </c>
      <c r="C9" s="96">
        <v>1.7</v>
      </c>
      <c r="D9" s="96">
        <v>2</v>
      </c>
      <c r="E9" s="75" t="s">
        <v>286</v>
      </c>
      <c r="F9" s="94"/>
      <c r="G9" s="94"/>
      <c r="H9" s="94"/>
      <c r="I9" s="94"/>
      <c r="J9" s="61"/>
      <c r="O9" s="82"/>
      <c r="P9" s="197" t="s">
        <v>269</v>
      </c>
    </row>
    <row r="10" spans="1:16">
      <c r="B10" s="91"/>
      <c r="C10" s="94"/>
      <c r="D10" s="94"/>
      <c r="E10" s="91"/>
      <c r="F10" s="94"/>
      <c r="G10" s="94"/>
      <c r="H10" s="94"/>
      <c r="I10" s="94"/>
      <c r="J10" s="61"/>
      <c r="O10" s="82"/>
      <c r="P10" s="59"/>
    </row>
    <row r="11" spans="1:16" s="108" customFormat="1">
      <c r="A11" s="319" t="s">
        <v>65</v>
      </c>
      <c r="B11" s="320"/>
      <c r="C11" s="320"/>
      <c r="D11" s="320"/>
      <c r="E11" s="320"/>
      <c r="F11" s="320"/>
      <c r="G11" s="320"/>
      <c r="H11" s="320"/>
      <c r="I11" s="320"/>
      <c r="J11" s="106"/>
      <c r="K11" s="314" t="s">
        <v>31</v>
      </c>
      <c r="L11" s="314"/>
      <c r="M11" s="222"/>
      <c r="N11" s="222"/>
      <c r="O11" s="107"/>
      <c r="P11" s="205"/>
    </row>
    <row r="12" spans="1:16" s="108" customFormat="1">
      <c r="A12" s="318" t="s">
        <v>0</v>
      </c>
      <c r="B12" s="317" t="s">
        <v>1</v>
      </c>
      <c r="C12" s="316" t="s">
        <v>241</v>
      </c>
      <c r="D12" s="316"/>
      <c r="E12" s="317" t="s">
        <v>2</v>
      </c>
      <c r="F12" s="316" t="s">
        <v>3</v>
      </c>
      <c r="G12" s="326" t="s">
        <v>194</v>
      </c>
      <c r="H12" s="316" t="s">
        <v>184</v>
      </c>
      <c r="I12" s="316"/>
      <c r="J12" s="109"/>
      <c r="K12" s="314"/>
      <c r="L12" s="314"/>
      <c r="M12" s="222"/>
      <c r="N12" s="222"/>
      <c r="O12" s="107"/>
      <c r="P12" s="205"/>
    </row>
    <row r="13" spans="1:16" s="111" customFormat="1" ht="22.5">
      <c r="A13" s="318"/>
      <c r="B13" s="317"/>
      <c r="C13" s="112" t="s">
        <v>163</v>
      </c>
      <c r="D13" s="112" t="s">
        <v>164</v>
      </c>
      <c r="E13" s="317"/>
      <c r="F13" s="316"/>
      <c r="G13" s="326"/>
      <c r="H13" s="112" t="s">
        <v>163</v>
      </c>
      <c r="I13" s="112" t="s">
        <v>164</v>
      </c>
      <c r="J13" s="110"/>
      <c r="K13" s="314"/>
      <c r="L13" s="314"/>
      <c r="M13" s="222"/>
      <c r="N13" s="222"/>
      <c r="O13" s="107"/>
      <c r="P13" s="184"/>
    </row>
    <row r="14" spans="1:16" s="108" customFormat="1">
      <c r="A14" s="317" t="s">
        <v>177</v>
      </c>
      <c r="B14" s="317"/>
      <c r="C14" s="317"/>
      <c r="D14" s="317"/>
      <c r="E14" s="317"/>
      <c r="F14" s="317"/>
      <c r="G14" s="317"/>
      <c r="H14" s="317"/>
      <c r="I14" s="317"/>
      <c r="J14" s="109"/>
      <c r="K14" s="207"/>
      <c r="L14" s="207"/>
      <c r="M14" s="381"/>
      <c r="N14" s="381"/>
      <c r="O14" s="107"/>
      <c r="P14" s="205"/>
    </row>
    <row r="15" spans="1:16" s="108" customFormat="1">
      <c r="A15" s="317" t="s">
        <v>11</v>
      </c>
      <c r="B15" s="317"/>
      <c r="C15" s="317"/>
      <c r="D15" s="317"/>
      <c r="E15" s="317"/>
      <c r="F15" s="317"/>
      <c r="G15" s="317"/>
      <c r="H15" s="317"/>
      <c r="I15" s="317"/>
      <c r="J15" s="109"/>
      <c r="K15" s="208">
        <f>H15^2</f>
        <v>0</v>
      </c>
      <c r="L15" s="208">
        <f>I15^2</f>
        <v>0</v>
      </c>
      <c r="M15" s="222"/>
      <c r="N15" s="222"/>
      <c r="O15" s="107"/>
      <c r="P15" s="205"/>
    </row>
    <row r="16" spans="1:16" s="108" customFormat="1">
      <c r="A16" s="318" t="s">
        <v>185</v>
      </c>
      <c r="B16" s="318"/>
      <c r="C16" s="318"/>
      <c r="D16" s="318"/>
      <c r="E16" s="318"/>
      <c r="F16" s="318"/>
      <c r="G16" s="318"/>
      <c r="H16" s="114">
        <f>K16</f>
        <v>0</v>
      </c>
      <c r="I16" s="114">
        <f>L16</f>
        <v>0</v>
      </c>
      <c r="J16" s="115"/>
      <c r="K16" s="208">
        <f>(SUM(K15:K15))^0.5</f>
        <v>0</v>
      </c>
      <c r="L16" s="208">
        <f>(SUM(L15:L15))^0.5</f>
        <v>0</v>
      </c>
      <c r="M16" s="222"/>
      <c r="N16" s="222"/>
      <c r="O16" s="107"/>
      <c r="P16" s="205"/>
    </row>
    <row r="17" spans="1:16" s="108" customFormat="1">
      <c r="A17" s="318" t="s">
        <v>186</v>
      </c>
      <c r="B17" s="318"/>
      <c r="C17" s="318"/>
      <c r="D17" s="318"/>
      <c r="E17" s="318"/>
      <c r="F17" s="318"/>
      <c r="G17" s="318"/>
      <c r="H17" s="114">
        <f>K17</f>
        <v>0</v>
      </c>
      <c r="I17" s="114">
        <f>L17</f>
        <v>0</v>
      </c>
      <c r="J17" s="115"/>
      <c r="K17" s="208">
        <f>K16*1.96</f>
        <v>0</v>
      </c>
      <c r="L17" s="208">
        <f>L16*1.96</f>
        <v>0</v>
      </c>
      <c r="M17" s="222"/>
      <c r="N17" s="222"/>
      <c r="O17" s="107"/>
      <c r="P17" s="205"/>
    </row>
    <row r="18" spans="1:16">
      <c r="O18" s="82"/>
      <c r="P18" s="59"/>
    </row>
    <row r="19" spans="1:16" ht="11.25" customHeight="1">
      <c r="A19" s="284" t="s">
        <v>200</v>
      </c>
      <c r="B19" s="284"/>
      <c r="C19" s="284"/>
      <c r="D19" s="284"/>
      <c r="E19" s="284"/>
      <c r="F19" s="284"/>
      <c r="G19" s="284"/>
      <c r="H19" s="284"/>
      <c r="I19" s="284"/>
      <c r="K19" s="382" t="s">
        <v>31</v>
      </c>
      <c r="L19" s="383"/>
      <c r="M19" s="383"/>
      <c r="N19" s="383"/>
      <c r="O19" s="82"/>
      <c r="P19" s="59"/>
    </row>
    <row r="20" spans="1:16">
      <c r="A20" s="284" t="s">
        <v>0</v>
      </c>
      <c r="B20" s="284" t="s">
        <v>1</v>
      </c>
      <c r="C20" s="294" t="s">
        <v>241</v>
      </c>
      <c r="D20" s="294"/>
      <c r="E20" s="284" t="s">
        <v>2</v>
      </c>
      <c r="F20" s="294" t="s">
        <v>3</v>
      </c>
      <c r="G20" s="325" t="s">
        <v>4</v>
      </c>
      <c r="H20" s="324" t="s">
        <v>184</v>
      </c>
      <c r="I20" s="324"/>
      <c r="J20" s="16"/>
      <c r="K20" s="382"/>
      <c r="L20" s="383"/>
      <c r="M20" s="383"/>
      <c r="N20" s="383"/>
      <c r="O20" s="82"/>
      <c r="P20" s="59"/>
    </row>
    <row r="21" spans="1:16" ht="22.5">
      <c r="A21" s="284"/>
      <c r="B21" s="284"/>
      <c r="C21" s="267" t="s">
        <v>163</v>
      </c>
      <c r="D21" s="267" t="s">
        <v>164</v>
      </c>
      <c r="E21" s="284"/>
      <c r="F21" s="294"/>
      <c r="G21" s="325"/>
      <c r="H21" s="267" t="s">
        <v>163</v>
      </c>
      <c r="I21" s="267" t="s">
        <v>164</v>
      </c>
      <c r="J21" s="58"/>
      <c r="K21" s="384"/>
      <c r="L21" s="385"/>
      <c r="M21" s="385"/>
      <c r="N21" s="385"/>
      <c r="O21" s="82"/>
      <c r="P21" s="59"/>
    </row>
    <row r="22" spans="1:16" ht="11.25" customHeight="1">
      <c r="A22" s="284" t="s">
        <v>177</v>
      </c>
      <c r="B22" s="284"/>
      <c r="C22" s="284"/>
      <c r="D22" s="284"/>
      <c r="E22" s="284"/>
      <c r="F22" s="284"/>
      <c r="G22" s="284"/>
      <c r="H22" s="284"/>
      <c r="I22" s="284"/>
      <c r="J22" s="11"/>
      <c r="K22" s="209"/>
      <c r="L22" s="209"/>
      <c r="M22" s="209"/>
      <c r="N22" s="209"/>
      <c r="O22" s="82"/>
      <c r="P22" s="59"/>
    </row>
    <row r="23" spans="1:16">
      <c r="A23" s="99" t="str">
        <f>'CATR-Er'!A5</f>
        <v>A2-1a</v>
      </c>
      <c r="B23" s="100" t="str">
        <f>'CATR-Er'!B5</f>
        <v>Misalignment and pointing error of BS (for EIRP)</v>
      </c>
      <c r="C23" s="101">
        <f>'CATR-Er'!C5</f>
        <v>0.2</v>
      </c>
      <c r="D23" s="101">
        <f>'CATR-Er'!D5</f>
        <v>0.2</v>
      </c>
      <c r="E23" s="99" t="str">
        <f>'CATR-Er'!F5</f>
        <v>Exp. normal</v>
      </c>
      <c r="F23" s="101">
        <f>'CATR-Er'!G5</f>
        <v>2</v>
      </c>
      <c r="G23" s="101">
        <f>'CATR-Er'!H5</f>
        <v>1</v>
      </c>
      <c r="H23" s="14">
        <f t="shared" ref="H23:I28" si="0">C23/$F23</f>
        <v>0.1</v>
      </c>
      <c r="I23" s="14">
        <f t="shared" si="0"/>
        <v>0.1</v>
      </c>
      <c r="J23" s="17"/>
      <c r="K23" s="210">
        <f>H23^2</f>
        <v>1.0000000000000002E-2</v>
      </c>
      <c r="L23" s="210">
        <f>I23^2</f>
        <v>1.0000000000000002E-2</v>
      </c>
      <c r="M23" s="270" t="e">
        <f>#REF!^2</f>
        <v>#REF!</v>
      </c>
      <c r="N23" s="270" t="e">
        <f>#REF!^2</f>
        <v>#REF!</v>
      </c>
      <c r="O23" s="82"/>
      <c r="P23" s="59"/>
    </row>
    <row r="24" spans="1:16" ht="22.5">
      <c r="A24" s="99" t="str">
        <f>TE!A4</f>
        <v>C1-1</v>
      </c>
      <c r="B24" s="100" t="str">
        <f>TE!B4</f>
        <v>Uncertainty of the RF power measurement equipment (e.g. spectrum analyzer, power meter) - high power (EIRP, TRP)</v>
      </c>
      <c r="C24" s="101">
        <f>TE!C4</f>
        <v>0.5</v>
      </c>
      <c r="D24" s="101">
        <f>TE!D4</f>
        <v>0.7</v>
      </c>
      <c r="E24" s="99" t="str">
        <f>TE!E4</f>
        <v xml:space="preserve"> Gaussian</v>
      </c>
      <c r="F24" s="101">
        <f>TE!F4</f>
        <v>1</v>
      </c>
      <c r="G24" s="101">
        <f>'CATR-Er'!H7</f>
        <v>1</v>
      </c>
      <c r="H24" s="14">
        <f t="shared" si="0"/>
        <v>0.5</v>
      </c>
      <c r="I24" s="14">
        <f t="shared" si="0"/>
        <v>0.7</v>
      </c>
      <c r="J24" s="17"/>
      <c r="K24" s="210">
        <f>H24^2</f>
        <v>0.25</v>
      </c>
      <c r="L24" s="210">
        <f>I24^2</f>
        <v>0.48999999999999994</v>
      </c>
      <c r="M24" s="270" t="e">
        <f>#REF!^2</f>
        <v>#REF!</v>
      </c>
      <c r="N24" s="270" t="e">
        <f>#REF!^2</f>
        <v>#REF!</v>
      </c>
      <c r="O24" s="82"/>
      <c r="P24" s="59"/>
    </row>
    <row r="25" spans="1:16">
      <c r="A25" s="99" t="str">
        <f>'CATR-Er'!A8</f>
        <v>A2-2a</v>
      </c>
      <c r="B25" s="100" t="str">
        <f>'CATR-Er'!B8</f>
        <v>Standing wave between BS and test range antenna</v>
      </c>
      <c r="C25" s="101">
        <f>'CATR-Er'!C8</f>
        <v>0.03</v>
      </c>
      <c r="D25" s="101">
        <f>'CATR-Er'!D8</f>
        <v>0.03</v>
      </c>
      <c r="E25" s="99" t="str">
        <f>'CATR-Er'!F8</f>
        <v>U-shaped</v>
      </c>
      <c r="F25" s="101">
        <f>'CATR-Er'!G8</f>
        <v>1.4142135623730951</v>
      </c>
      <c r="G25" s="101">
        <f>'CATR-Er'!H8</f>
        <v>1</v>
      </c>
      <c r="H25" s="14">
        <f t="shared" si="0"/>
        <v>2.1213203435596423E-2</v>
      </c>
      <c r="I25" s="14">
        <f t="shared" si="0"/>
        <v>2.1213203435596423E-2</v>
      </c>
      <c r="J25" s="17"/>
      <c r="K25" s="210">
        <f>H25^2</f>
        <v>4.4999999999999988E-4</v>
      </c>
      <c r="L25" s="210">
        <f>I25^2</f>
        <v>4.4999999999999988E-4</v>
      </c>
      <c r="M25" s="270" t="e">
        <f>#REF!^2</f>
        <v>#REF!</v>
      </c>
      <c r="N25" s="270" t="e">
        <f>#REF!^2</f>
        <v>#REF!</v>
      </c>
      <c r="O25" s="82"/>
      <c r="P25" s="59"/>
    </row>
    <row r="26" spans="1:16">
      <c r="A26" s="99" t="str">
        <f>'CATR-Er'!A9</f>
        <v>A2-3</v>
      </c>
      <c r="B26" s="100" t="str">
        <f>'CATR-Er'!B9</f>
        <v>RF leakage (SGH connector terminated &amp; test range antenna connector cable terminated)</v>
      </c>
      <c r="C26" s="101">
        <f>'CATR-Er'!C9</f>
        <v>0.01</v>
      </c>
      <c r="D26" s="101">
        <f>'CATR-Er'!D9</f>
        <v>0.01</v>
      </c>
      <c r="E26" s="99" t="str">
        <f>'CATR-Er'!F9</f>
        <v>Gaussian</v>
      </c>
      <c r="F26" s="101">
        <f>'CATR-Er'!G9</f>
        <v>1</v>
      </c>
      <c r="G26" s="101">
        <f>'CATR-Er'!H9</f>
        <v>1</v>
      </c>
      <c r="H26" s="14">
        <f t="shared" si="0"/>
        <v>0.01</v>
      </c>
      <c r="I26" s="14">
        <f t="shared" si="0"/>
        <v>0.01</v>
      </c>
      <c r="J26" s="17"/>
      <c r="K26" s="210">
        <f>H26^2</f>
        <v>1E-4</v>
      </c>
      <c r="L26" s="210">
        <f>I26^2</f>
        <v>1E-4</v>
      </c>
      <c r="M26" s="270" t="e">
        <f>#REF!^2</f>
        <v>#REF!</v>
      </c>
      <c r="N26" s="270" t="e">
        <f>#REF!^2</f>
        <v>#REF!</v>
      </c>
      <c r="O26" s="82"/>
      <c r="P26" s="59"/>
    </row>
    <row r="27" spans="1:16">
      <c r="A27" s="99" t="str">
        <f>'CATR-Er'!A10</f>
        <v>A2-4a</v>
      </c>
      <c r="B27" s="100" t="str">
        <f>'CATR-Er'!B10</f>
        <v>QZ ripple experienced by BS</v>
      </c>
      <c r="C27" s="101">
        <f>'CATR-Er'!C10</f>
        <v>0.4</v>
      </c>
      <c r="D27" s="101">
        <f>'CATR-Er'!D10</f>
        <v>0.4</v>
      </c>
      <c r="E27" s="99" t="str">
        <f>'CATR-Er'!F10</f>
        <v xml:space="preserve">Gaussian </v>
      </c>
      <c r="F27" s="101">
        <f>'CATR-Er'!G10</f>
        <v>1</v>
      </c>
      <c r="G27" s="101">
        <f>'CATR-Er'!H10</f>
        <v>1</v>
      </c>
      <c r="H27" s="14">
        <f t="shared" si="0"/>
        <v>0.4</v>
      </c>
      <c r="I27" s="14">
        <f t="shared" si="0"/>
        <v>0.4</v>
      </c>
      <c r="J27" s="17"/>
      <c r="K27" s="210">
        <f>H27^2</f>
        <v>0.16000000000000003</v>
      </c>
      <c r="L27" s="210">
        <f>I27^2</f>
        <v>0.16000000000000003</v>
      </c>
      <c r="M27" s="270" t="e">
        <f>#REF!^2</f>
        <v>#REF!</v>
      </c>
      <c r="N27" s="270" t="e">
        <f>#REF!^2</f>
        <v>#REF!</v>
      </c>
      <c r="O27" s="82"/>
      <c r="P27" s="59"/>
    </row>
    <row r="28" spans="1:16">
      <c r="A28" s="99" t="str">
        <f>'CATR-Er'!A11</f>
        <v>A2-12</v>
      </c>
      <c r="B28" s="100" t="str">
        <f>'CATR-Er'!B11</f>
        <v>Frequency flatness of test system</v>
      </c>
      <c r="C28" s="101">
        <f>'CATR-Er'!C11</f>
        <v>0.25</v>
      </c>
      <c r="D28" s="101">
        <f>'CATR-Er'!D11</f>
        <v>0.25</v>
      </c>
      <c r="E28" s="99" t="str">
        <f>'CATR-Er'!F11</f>
        <v>Gaussian</v>
      </c>
      <c r="F28" s="101">
        <f>'CATR-Er'!G11</f>
        <v>1</v>
      </c>
      <c r="G28" s="101">
        <f>'CATR-Er'!H11</f>
        <v>1</v>
      </c>
      <c r="H28" s="14">
        <f t="shared" si="0"/>
        <v>0.25</v>
      </c>
      <c r="I28" s="14">
        <f t="shared" si="0"/>
        <v>0.25</v>
      </c>
      <c r="J28" s="17"/>
      <c r="K28" s="210">
        <f>H28^2</f>
        <v>6.25E-2</v>
      </c>
      <c r="L28" s="210">
        <f>I28^2</f>
        <v>6.25E-2</v>
      </c>
      <c r="M28" s="270" t="e">
        <f>#REF!^2</f>
        <v>#REF!</v>
      </c>
      <c r="N28" s="270" t="e">
        <f>#REF!^2</f>
        <v>#REF!</v>
      </c>
      <c r="O28" s="82"/>
      <c r="P28" s="59"/>
    </row>
    <row r="29" spans="1:16" ht="11.25" customHeight="1">
      <c r="A29" s="284" t="s">
        <v>11</v>
      </c>
      <c r="B29" s="284"/>
      <c r="C29" s="284"/>
      <c r="D29" s="284"/>
      <c r="E29" s="284"/>
      <c r="F29" s="284"/>
      <c r="G29" s="284"/>
      <c r="H29" s="284"/>
      <c r="I29" s="284"/>
      <c r="J29" s="11"/>
      <c r="K29" s="210">
        <f>H29^2</f>
        <v>0</v>
      </c>
      <c r="L29" s="210">
        <f>I29^2</f>
        <v>0</v>
      </c>
      <c r="M29" s="270" t="e">
        <f>#REF!^2</f>
        <v>#REF!</v>
      </c>
      <c r="N29" s="270" t="e">
        <f>#REF!^2</f>
        <v>#REF!</v>
      </c>
      <c r="O29" s="82"/>
      <c r="P29" s="59"/>
    </row>
    <row r="30" spans="1:16">
      <c r="A30" s="99" t="str">
        <f>'CATR-Er'!A21</f>
        <v>C1-3</v>
      </c>
      <c r="B30" s="100" t="str">
        <f>'CATR-Er'!B21</f>
        <v>Uncertainty of the network analyzer</v>
      </c>
      <c r="C30" s="101">
        <f>'CATR-Er'!C21</f>
        <v>0.3</v>
      </c>
      <c r="D30" s="101">
        <f>'CATR-Er'!D21</f>
        <v>0.3</v>
      </c>
      <c r="E30" s="99" t="str">
        <f>'CATR-Er'!F21</f>
        <v xml:space="preserve"> Gaussian</v>
      </c>
      <c r="F30" s="101">
        <f>'CATR-Er'!G21</f>
        <v>1</v>
      </c>
      <c r="G30" s="101">
        <f>'CATR-Er'!H21</f>
        <v>1</v>
      </c>
      <c r="H30" s="14">
        <f t="shared" ref="H30:H41" si="1">C30/$F30</f>
        <v>0.3</v>
      </c>
      <c r="I30" s="14">
        <f t="shared" ref="I30:I41" si="2">D30/$F30</f>
        <v>0.3</v>
      </c>
      <c r="J30" s="17"/>
      <c r="K30" s="210">
        <f>H30^2</f>
        <v>0.09</v>
      </c>
      <c r="L30" s="210">
        <f>I30^2</f>
        <v>0.09</v>
      </c>
      <c r="M30" s="270" t="e">
        <f>#REF!^2</f>
        <v>#REF!</v>
      </c>
      <c r="N30" s="270" t="e">
        <f>#REF!^2</f>
        <v>#REF!</v>
      </c>
      <c r="O30" s="82"/>
      <c r="P30" s="59"/>
    </row>
    <row r="31" spans="1:16">
      <c r="A31" s="99" t="str">
        <f>'CATR-Er'!A22</f>
        <v>A2-5a</v>
      </c>
      <c r="B31" s="100" t="str">
        <f>'CATR-Er'!B22</f>
        <v>Mismatch of receiver chain between receiving antenna and measurement receiver</v>
      </c>
      <c r="C31" s="101">
        <f>'CATR-Er'!C22</f>
        <v>0.43</v>
      </c>
      <c r="D31" s="101">
        <f>'CATR-Er'!D22</f>
        <v>0.56999999999999995</v>
      </c>
      <c r="E31" s="99" t="str">
        <f>'CATR-Er'!F22</f>
        <v>U-shaped</v>
      </c>
      <c r="F31" s="101">
        <f>'CATR-Er'!G22</f>
        <v>1.4142135623730951</v>
      </c>
      <c r="G31" s="101">
        <f>'CATR-Er'!H22</f>
        <v>1</v>
      </c>
      <c r="H31" s="14">
        <f t="shared" si="1"/>
        <v>0.30405591591021541</v>
      </c>
      <c r="I31" s="14">
        <f t="shared" si="2"/>
        <v>0.40305086527633205</v>
      </c>
      <c r="J31" s="17"/>
      <c r="K31" s="210">
        <f>H31^2</f>
        <v>9.2449999999999991E-2</v>
      </c>
      <c r="L31" s="210">
        <f>I31^2</f>
        <v>0.16244999999999996</v>
      </c>
      <c r="M31" s="270" t="e">
        <f>#REF!^2</f>
        <v>#REF!</v>
      </c>
      <c r="N31" s="270" t="e">
        <f>#REF!^2</f>
        <v>#REF!</v>
      </c>
      <c r="O31" s="82"/>
      <c r="P31" s="59"/>
    </row>
    <row r="32" spans="1:16">
      <c r="A32" s="99" t="str">
        <f>'CATR-Er'!A24</f>
        <v>A2-6</v>
      </c>
      <c r="B32" s="100" t="str">
        <f>'CATR-Er'!B24</f>
        <v>Insertion loss of receiver chain</v>
      </c>
      <c r="C32" s="101">
        <f>'CATR-Er'!C24</f>
        <v>0</v>
      </c>
      <c r="D32" s="101">
        <f>'CATR-Er'!D24</f>
        <v>0</v>
      </c>
      <c r="E32" s="99" t="str">
        <f>'CATR-Er'!F24</f>
        <v>Rectangular</v>
      </c>
      <c r="F32" s="101">
        <f>'CATR-Er'!G24</f>
        <v>1.7320508075688772</v>
      </c>
      <c r="G32" s="101">
        <f>'CATR-Er'!H24</f>
        <v>1</v>
      </c>
      <c r="H32" s="14">
        <f t="shared" si="1"/>
        <v>0</v>
      </c>
      <c r="I32" s="14">
        <f t="shared" si="2"/>
        <v>0</v>
      </c>
      <c r="J32" s="17"/>
      <c r="K32" s="210">
        <f>H32^2</f>
        <v>0</v>
      </c>
      <c r="L32" s="210">
        <f>I32^2</f>
        <v>0</v>
      </c>
      <c r="M32" s="270" t="e">
        <f>#REF!^2</f>
        <v>#REF!</v>
      </c>
      <c r="N32" s="270" t="e">
        <f>#REF!^2</f>
        <v>#REF!</v>
      </c>
      <c r="O32" s="82"/>
      <c r="P32" s="59"/>
    </row>
    <row r="33" spans="1:16">
      <c r="A33" s="99" t="str">
        <f>'CATR-Er'!A25</f>
        <v>A2-3</v>
      </c>
      <c r="B33" s="100" t="str">
        <f>'CATR-Er'!B25</f>
        <v>RF leakage (SGH connector terminated &amp; test range antenna connector cable terminated)</v>
      </c>
      <c r="C33" s="101">
        <f>'CATR-Er'!C25</f>
        <v>0.01</v>
      </c>
      <c r="D33" s="101">
        <f>'CATR-Er'!D25</f>
        <v>0.01</v>
      </c>
      <c r="E33" s="99" t="str">
        <f>'CATR-Er'!F25</f>
        <v>Gaussian</v>
      </c>
      <c r="F33" s="101">
        <f>'CATR-Er'!G25</f>
        <v>1</v>
      </c>
      <c r="G33" s="101">
        <f>'CATR-Er'!H25</f>
        <v>1</v>
      </c>
      <c r="H33" s="14">
        <f t="shared" si="1"/>
        <v>0.01</v>
      </c>
      <c r="I33" s="14">
        <f t="shared" si="2"/>
        <v>0.01</v>
      </c>
      <c r="J33" s="17"/>
      <c r="K33" s="210">
        <f>H33^2</f>
        <v>1E-4</v>
      </c>
      <c r="L33" s="210">
        <f>I33^2</f>
        <v>1E-4</v>
      </c>
      <c r="M33" s="270" t="e">
        <f>#REF!^2</f>
        <v>#REF!</v>
      </c>
      <c r="N33" s="270" t="e">
        <f>#REF!^2</f>
        <v>#REF!</v>
      </c>
      <c r="O33" s="82"/>
      <c r="P33" s="59"/>
    </row>
    <row r="34" spans="1:16">
      <c r="A34" s="99" t="str">
        <f>'CATR-Er'!A26</f>
        <v>A2-7</v>
      </c>
      <c r="B34" s="100" t="str">
        <f>'CATR-Er'!B26</f>
        <v>Influence of the calibration antenna feed cable</v>
      </c>
      <c r="C34" s="101">
        <f>'CATR-Er'!C26</f>
        <v>0.21</v>
      </c>
      <c r="D34" s="101">
        <f>'CATR-Er'!D26</f>
        <v>0.28999999999999998</v>
      </c>
      <c r="E34" s="99" t="str">
        <f>'CATR-Er'!F26</f>
        <v>U-shaped</v>
      </c>
      <c r="F34" s="101">
        <f>'CATR-Er'!G26</f>
        <v>1.4142135623730951</v>
      </c>
      <c r="G34" s="101">
        <f>'CATR-Er'!H26</f>
        <v>1</v>
      </c>
      <c r="H34" s="14">
        <f t="shared" si="1"/>
        <v>0.14849242404917495</v>
      </c>
      <c r="I34" s="14">
        <f t="shared" si="2"/>
        <v>0.20506096654409875</v>
      </c>
      <c r="J34" s="17"/>
      <c r="K34" s="210">
        <f>H34^2</f>
        <v>2.2049999999999993E-2</v>
      </c>
      <c r="L34" s="210">
        <f>I34^2</f>
        <v>4.2049999999999983E-2</v>
      </c>
      <c r="M34" s="270" t="e">
        <f>#REF!^2</f>
        <v>#REF!</v>
      </c>
      <c r="N34" s="270" t="e">
        <f>#REF!^2</f>
        <v>#REF!</v>
      </c>
      <c r="O34" s="82"/>
      <c r="P34" s="59"/>
    </row>
    <row r="35" spans="1:16">
      <c r="A35" s="99" t="str">
        <f>'CATR-Er'!A27</f>
        <v>C1-4</v>
      </c>
      <c r="B35" s="100" t="str">
        <f>'CATR-Er'!B27</f>
        <v>Uncertainty of the absolute gain of the reference antenna</v>
      </c>
      <c r="C35" s="101">
        <f>'CATR-Er'!C27</f>
        <v>0.52</v>
      </c>
      <c r="D35" s="101">
        <f>'CATR-Er'!D27</f>
        <v>0.52</v>
      </c>
      <c r="E35" s="99" t="str">
        <f>'CATR-Er'!F27</f>
        <v>Rectangular</v>
      </c>
      <c r="F35" s="101">
        <f>'CATR-Er'!G27</f>
        <v>1.7320508075688772</v>
      </c>
      <c r="G35" s="101">
        <f>'CATR-Er'!H27</f>
        <v>1</v>
      </c>
      <c r="H35" s="14">
        <f t="shared" si="1"/>
        <v>0.30022213997860542</v>
      </c>
      <c r="I35" s="14">
        <f t="shared" si="2"/>
        <v>0.30022213997860542</v>
      </c>
      <c r="J35" s="17"/>
      <c r="K35" s="210">
        <f>H35^2</f>
        <v>9.0133333333333343E-2</v>
      </c>
      <c r="L35" s="210">
        <f>I35^2</f>
        <v>9.0133333333333343E-2</v>
      </c>
      <c r="M35" s="270" t="e">
        <f>#REF!^2</f>
        <v>#REF!</v>
      </c>
      <c r="N35" s="270" t="e">
        <f>#REF!^2</f>
        <v>#REF!</v>
      </c>
      <c r="O35" s="82"/>
      <c r="P35" s="59"/>
    </row>
    <row r="36" spans="1:16">
      <c r="A36" s="99" t="str">
        <f>'CATR-Er'!A28</f>
        <v>A2-8</v>
      </c>
      <c r="B36" s="100" t="str">
        <f>'CATR-Er'!B28</f>
        <v>Misalignment positioning system</v>
      </c>
      <c r="C36" s="101">
        <f>'CATR-Er'!C28</f>
        <v>0</v>
      </c>
      <c r="D36" s="101">
        <f>'CATR-Er'!D28</f>
        <v>0</v>
      </c>
      <c r="E36" s="99" t="str">
        <f>'CATR-Er'!F28</f>
        <v xml:space="preserve">Exp. normal </v>
      </c>
      <c r="F36" s="101">
        <f>'CATR-Er'!G28</f>
        <v>2</v>
      </c>
      <c r="G36" s="101">
        <f>'CATR-Er'!H28</f>
        <v>1</v>
      </c>
      <c r="H36" s="14">
        <f t="shared" si="1"/>
        <v>0</v>
      </c>
      <c r="I36" s="14">
        <f t="shared" si="2"/>
        <v>0</v>
      </c>
      <c r="J36" s="17"/>
      <c r="K36" s="210">
        <f>H36^2</f>
        <v>0</v>
      </c>
      <c r="L36" s="210">
        <f>I36^2</f>
        <v>0</v>
      </c>
      <c r="M36" s="270" t="e">
        <f>#REF!^2</f>
        <v>#REF!</v>
      </c>
      <c r="N36" s="270" t="e">
        <f>#REF!^2</f>
        <v>#REF!</v>
      </c>
      <c r="O36" s="82"/>
      <c r="P36" s="59"/>
    </row>
    <row r="37" spans="1:16">
      <c r="A37" s="99" t="str">
        <f>'CATR-Er'!A29</f>
        <v>A2-1b</v>
      </c>
      <c r="B37" s="100" t="str">
        <f>'CATR-Er'!B29</f>
        <v>Misalignment and pointing error of calibration antenna (for EIRP)</v>
      </c>
      <c r="C37" s="101">
        <f>'CATR-Er'!C29</f>
        <v>0</v>
      </c>
      <c r="D37" s="101">
        <f>'CATR-Er'!D29</f>
        <v>0</v>
      </c>
      <c r="E37" s="99" t="str">
        <f>'CATR-Er'!F29</f>
        <v>Exp. normal</v>
      </c>
      <c r="F37" s="101">
        <f>'CATR-Er'!G29</f>
        <v>2</v>
      </c>
      <c r="G37" s="101">
        <f>'CATR-Er'!H29</f>
        <v>1</v>
      </c>
      <c r="H37" s="14">
        <f t="shared" si="1"/>
        <v>0</v>
      </c>
      <c r="I37" s="14">
        <f t="shared" si="2"/>
        <v>0</v>
      </c>
      <c r="J37" s="17"/>
      <c r="K37" s="210">
        <f>H37^2</f>
        <v>0</v>
      </c>
      <c r="L37" s="210">
        <f>I37^2</f>
        <v>0</v>
      </c>
      <c r="M37" s="270" t="e">
        <f>#REF!^2</f>
        <v>#REF!</v>
      </c>
      <c r="N37" s="270" t="e">
        <f>#REF!^2</f>
        <v>#REF!</v>
      </c>
      <c r="O37" s="82"/>
      <c r="P37" s="59"/>
    </row>
    <row r="38" spans="1:16">
      <c r="A38" s="99" t="str">
        <f>'CATR-Er'!A30</f>
        <v>A2-9</v>
      </c>
      <c r="B38" s="100" t="str">
        <f>'CATR-Er'!B30</f>
        <v>Rotary joints</v>
      </c>
      <c r="C38" s="101">
        <f>'CATR-Er'!C30</f>
        <v>0</v>
      </c>
      <c r="D38" s="101">
        <f>'CATR-Er'!D30</f>
        <v>0</v>
      </c>
      <c r="E38" s="99" t="str">
        <f>'CATR-Er'!F30</f>
        <v>U-shaped</v>
      </c>
      <c r="F38" s="101">
        <f>'CATR-Er'!G30</f>
        <v>1.4142135623730951</v>
      </c>
      <c r="G38" s="101">
        <f>'CATR-Er'!H30</f>
        <v>1</v>
      </c>
      <c r="H38" s="14">
        <f t="shared" si="1"/>
        <v>0</v>
      </c>
      <c r="I38" s="14">
        <f t="shared" si="2"/>
        <v>0</v>
      </c>
      <c r="J38" s="17"/>
      <c r="K38" s="210">
        <f>H38^2</f>
        <v>0</v>
      </c>
      <c r="L38" s="210">
        <f>I38^2</f>
        <v>0</v>
      </c>
      <c r="M38" s="270" t="e">
        <f>#REF!^2</f>
        <v>#REF!</v>
      </c>
      <c r="N38" s="270" t="e">
        <f>#REF!^2</f>
        <v>#REF!</v>
      </c>
      <c r="O38" s="82"/>
      <c r="P38" s="59"/>
    </row>
    <row r="39" spans="1:16">
      <c r="A39" s="99" t="str">
        <f>'CATR-Er'!A31</f>
        <v>A2-2b</v>
      </c>
      <c r="B39" s="100" t="str">
        <f>'CATR-Er'!B31</f>
        <v>Standing wave between calibration antenna and test range antenna</v>
      </c>
      <c r="C39" s="101">
        <f>'CATR-Er'!C31</f>
        <v>0.09</v>
      </c>
      <c r="D39" s="101">
        <f>'CATR-Er'!D31</f>
        <v>0.09</v>
      </c>
      <c r="E39" s="99" t="str">
        <f>'CATR-Er'!F31</f>
        <v>U-shaped</v>
      </c>
      <c r="F39" s="101">
        <f>'CATR-Er'!G31</f>
        <v>1.4142135623730951</v>
      </c>
      <c r="G39" s="101">
        <f>'CATR-Er'!H31</f>
        <v>1</v>
      </c>
      <c r="H39" s="14">
        <f t="shared" si="1"/>
        <v>6.3639610306789274E-2</v>
      </c>
      <c r="I39" s="14">
        <f t="shared" si="2"/>
        <v>6.3639610306789274E-2</v>
      </c>
      <c r="J39" s="17"/>
      <c r="K39" s="210">
        <f>H39^2</f>
        <v>4.0499999999999998E-3</v>
      </c>
      <c r="L39" s="210">
        <f>I39^2</f>
        <v>4.0499999999999998E-3</v>
      </c>
      <c r="M39" s="270" t="e">
        <f>#REF!^2</f>
        <v>#REF!</v>
      </c>
      <c r="N39" s="270" t="e">
        <f>#REF!^2</f>
        <v>#REF!</v>
      </c>
      <c r="O39" s="82"/>
      <c r="P39" s="59"/>
    </row>
    <row r="40" spans="1:16">
      <c r="A40" s="99" t="str">
        <f>'CATR-Er'!A32</f>
        <v>A2-4b</v>
      </c>
      <c r="B40" s="100" t="str">
        <f>'CATR-Er'!B32</f>
        <v>QZ ripple experienced by calibration antenna (normal test conditions)</v>
      </c>
      <c r="C40" s="101">
        <f>'CATR-Er'!C32</f>
        <v>8.9999999999999993E-3</v>
      </c>
      <c r="D40" s="101">
        <f>'CATR-Er'!D32</f>
        <v>8.9999999999999993E-3</v>
      </c>
      <c r="E40" s="99" t="str">
        <f>'CATR-Er'!F32</f>
        <v>Gaussian</v>
      </c>
      <c r="F40" s="101">
        <f>'CATR-Er'!G32</f>
        <v>1</v>
      </c>
      <c r="G40" s="101">
        <f>'CATR-Er'!H32</f>
        <v>1</v>
      </c>
      <c r="H40" s="14">
        <f t="shared" si="1"/>
        <v>8.9999999999999993E-3</v>
      </c>
      <c r="I40" s="14">
        <f t="shared" si="2"/>
        <v>8.9999999999999993E-3</v>
      </c>
      <c r="J40" s="17"/>
      <c r="K40" s="210">
        <f>H40^2</f>
        <v>8.099999999999999E-5</v>
      </c>
      <c r="L40" s="210">
        <f>I40^2</f>
        <v>8.099999999999999E-5</v>
      </c>
      <c r="M40" s="270" t="e">
        <f>#REF!^2</f>
        <v>#REF!</v>
      </c>
      <c r="N40" s="270" t="e">
        <f>#REF!^2</f>
        <v>#REF!</v>
      </c>
      <c r="O40" s="82"/>
      <c r="P40" s="59"/>
    </row>
    <row r="41" spans="1:16">
      <c r="A41" s="99" t="str">
        <f>'CATR-Er'!A33</f>
        <v>A2-11</v>
      </c>
      <c r="B41" s="100" t="str">
        <f>'CATR-Er'!B33</f>
        <v>Switching uncertainty</v>
      </c>
      <c r="C41" s="101">
        <f>'CATR-Er'!C33</f>
        <v>0.1</v>
      </c>
      <c r="D41" s="101">
        <f>'CATR-Er'!D33</f>
        <v>0.1</v>
      </c>
      <c r="E41" s="99" t="str">
        <f>'CATR-Er'!F33</f>
        <v>Rectangular</v>
      </c>
      <c r="F41" s="101">
        <f>'CATR-Er'!G33</f>
        <v>1.7320508075688772</v>
      </c>
      <c r="G41" s="101">
        <f>'CATR-Er'!H33</f>
        <v>1</v>
      </c>
      <c r="H41" s="14">
        <f t="shared" si="1"/>
        <v>5.7735026918962581E-2</v>
      </c>
      <c r="I41" s="14">
        <f t="shared" si="2"/>
        <v>5.7735026918962581E-2</v>
      </c>
      <c r="J41" s="17"/>
      <c r="K41" s="210">
        <f>H41^2</f>
        <v>3.333333333333334E-3</v>
      </c>
      <c r="L41" s="210">
        <f>I41^2</f>
        <v>3.333333333333334E-3</v>
      </c>
      <c r="M41" s="270" t="e">
        <f>#REF!^2</f>
        <v>#REF!</v>
      </c>
      <c r="N41" s="270" t="e">
        <f>#REF!^2</f>
        <v>#REF!</v>
      </c>
      <c r="O41" s="82"/>
      <c r="P41" s="59"/>
    </row>
    <row r="42" spans="1:16">
      <c r="A42" s="322" t="s">
        <v>185</v>
      </c>
      <c r="B42" s="322"/>
      <c r="C42" s="322"/>
      <c r="D42" s="322"/>
      <c r="E42" s="322"/>
      <c r="F42" s="322"/>
      <c r="G42" s="322"/>
      <c r="H42" s="15">
        <f t="shared" ref="H42:H43" si="3">K42</f>
        <v>0.88614201269698689</v>
      </c>
      <c r="I42" s="15">
        <f>L42</f>
        <v>1.0560528711511876</v>
      </c>
      <c r="J42" s="13"/>
      <c r="K42" s="210">
        <f>(SUM(K23:K41))^0.5</f>
        <v>0.88614201269698689</v>
      </c>
      <c r="L42" s="210">
        <f>(SUM(L23:L41))^0.5</f>
        <v>1.0560528711511876</v>
      </c>
      <c r="M42" s="270" t="e">
        <f>(SUM(M23:M41))^0.5</f>
        <v>#REF!</v>
      </c>
      <c r="N42" s="270" t="e">
        <f>(SUM(N23:N41))^0.5</f>
        <v>#REF!</v>
      </c>
      <c r="O42" s="82"/>
      <c r="P42" s="59"/>
    </row>
    <row r="43" spans="1:16">
      <c r="A43" s="322" t="s">
        <v>186</v>
      </c>
      <c r="B43" s="322"/>
      <c r="C43" s="322"/>
      <c r="D43" s="322"/>
      <c r="E43" s="322"/>
      <c r="F43" s="322"/>
      <c r="G43" s="322"/>
      <c r="H43" s="15">
        <f t="shared" si="3"/>
        <v>1.7368383448860942</v>
      </c>
      <c r="I43" s="15">
        <f>L43</f>
        <v>2.0698636274563276</v>
      </c>
      <c r="J43" s="13"/>
      <c r="K43" s="210">
        <f>K42*1.96</f>
        <v>1.7368383448860942</v>
      </c>
      <c r="L43" s="210">
        <f>L42*1.96</f>
        <v>2.0698636274563276</v>
      </c>
      <c r="M43" s="270" t="e">
        <f>M42*1.96</f>
        <v>#REF!</v>
      </c>
      <c r="N43" s="270" t="e">
        <f>N42*1.96</f>
        <v>#REF!</v>
      </c>
      <c r="O43" s="82"/>
      <c r="P43" s="59"/>
    </row>
    <row r="44" spans="1:16" s="108" customFormat="1">
      <c r="B44" s="116"/>
      <c r="C44" s="117"/>
      <c r="D44" s="117"/>
      <c r="F44" s="117"/>
      <c r="G44" s="117"/>
      <c r="H44" s="117"/>
      <c r="I44" s="117"/>
      <c r="J44" s="118"/>
      <c r="K44" s="206"/>
      <c r="L44" s="206"/>
      <c r="M44" s="206"/>
      <c r="N44" s="206"/>
      <c r="O44" s="107"/>
      <c r="P44" s="205"/>
    </row>
    <row r="45" spans="1:16" s="108" customFormat="1">
      <c r="A45" s="319" t="s">
        <v>29</v>
      </c>
      <c r="B45" s="319"/>
      <c r="C45" s="319"/>
      <c r="D45" s="319"/>
      <c r="E45" s="319"/>
      <c r="F45" s="319"/>
      <c r="G45" s="319"/>
      <c r="H45" s="319"/>
      <c r="I45" s="319"/>
      <c r="J45" s="118"/>
      <c r="K45" s="314" t="s">
        <v>31</v>
      </c>
      <c r="L45" s="314"/>
      <c r="M45" s="222"/>
      <c r="N45" s="222"/>
      <c r="O45" s="107"/>
      <c r="P45" s="205"/>
    </row>
    <row r="46" spans="1:16" s="108" customFormat="1">
      <c r="A46" s="318" t="s">
        <v>0</v>
      </c>
      <c r="B46" s="318" t="s">
        <v>1</v>
      </c>
      <c r="C46" s="315" t="s">
        <v>241</v>
      </c>
      <c r="D46" s="315"/>
      <c r="E46" s="318" t="s">
        <v>2</v>
      </c>
      <c r="F46" s="315" t="s">
        <v>3</v>
      </c>
      <c r="G46" s="323" t="s">
        <v>194</v>
      </c>
      <c r="H46" s="315" t="s">
        <v>184</v>
      </c>
      <c r="I46" s="315"/>
      <c r="J46" s="119"/>
      <c r="K46" s="314"/>
      <c r="L46" s="314"/>
      <c r="M46" s="222"/>
      <c r="N46" s="222"/>
      <c r="O46" s="107"/>
      <c r="P46" s="205"/>
    </row>
    <row r="47" spans="1:16" s="108" customFormat="1" ht="22.5">
      <c r="A47" s="318"/>
      <c r="B47" s="318"/>
      <c r="C47" s="175" t="s">
        <v>163</v>
      </c>
      <c r="D47" s="175" t="s">
        <v>164</v>
      </c>
      <c r="E47" s="318"/>
      <c r="F47" s="315"/>
      <c r="G47" s="323"/>
      <c r="H47" s="175" t="s">
        <v>163</v>
      </c>
      <c r="I47" s="175" t="s">
        <v>164</v>
      </c>
      <c r="J47" s="181"/>
      <c r="K47" s="314"/>
      <c r="L47" s="314"/>
      <c r="M47" s="222"/>
      <c r="N47" s="222"/>
      <c r="O47" s="107"/>
      <c r="P47" s="205"/>
    </row>
    <row r="48" spans="1:16" s="108" customFormat="1">
      <c r="A48" s="317" t="s">
        <v>177</v>
      </c>
      <c r="B48" s="317"/>
      <c r="C48" s="317"/>
      <c r="D48" s="317"/>
      <c r="E48" s="317"/>
      <c r="F48" s="317"/>
      <c r="G48" s="317"/>
      <c r="H48" s="317"/>
      <c r="I48" s="317"/>
      <c r="J48" s="109"/>
      <c r="K48" s="211"/>
      <c r="L48" s="211"/>
      <c r="M48" s="223"/>
      <c r="N48" s="223"/>
      <c r="O48" s="107"/>
      <c r="P48" s="205"/>
    </row>
    <row r="49" spans="1:16" s="108" customFormat="1">
      <c r="A49" s="317" t="s">
        <v>11</v>
      </c>
      <c r="B49" s="317"/>
      <c r="C49" s="317"/>
      <c r="D49" s="317"/>
      <c r="E49" s="317"/>
      <c r="F49" s="317"/>
      <c r="G49" s="317"/>
      <c r="H49" s="317"/>
      <c r="I49" s="317"/>
      <c r="J49" s="109"/>
      <c r="K49" s="208">
        <f>H49^2</f>
        <v>0</v>
      </c>
      <c r="L49" s="208">
        <f>I49^2</f>
        <v>0</v>
      </c>
      <c r="M49" s="222"/>
      <c r="N49" s="222"/>
      <c r="O49" s="107"/>
      <c r="P49" s="205"/>
    </row>
    <row r="50" spans="1:16" s="108" customFormat="1">
      <c r="A50" s="318" t="s">
        <v>185</v>
      </c>
      <c r="B50" s="318"/>
      <c r="C50" s="318"/>
      <c r="D50" s="318"/>
      <c r="E50" s="318"/>
      <c r="F50" s="318"/>
      <c r="G50" s="318"/>
      <c r="H50" s="178">
        <f>K50</f>
        <v>0</v>
      </c>
      <c r="I50" s="178">
        <f>L50</f>
        <v>0</v>
      </c>
      <c r="J50" s="124"/>
      <c r="K50" s="207">
        <f>(SUM(K49:K49))^0.5</f>
        <v>0</v>
      </c>
      <c r="L50" s="207">
        <f>(SUM(L49:L49))^0.5</f>
        <v>0</v>
      </c>
      <c r="M50" s="381"/>
      <c r="N50" s="381"/>
      <c r="O50" s="107"/>
      <c r="P50" s="205"/>
    </row>
    <row r="51" spans="1:16" s="108" customFormat="1">
      <c r="A51" s="318" t="s">
        <v>186</v>
      </c>
      <c r="B51" s="318"/>
      <c r="C51" s="318"/>
      <c r="D51" s="318"/>
      <c r="E51" s="318"/>
      <c r="F51" s="318"/>
      <c r="G51" s="318"/>
      <c r="H51" s="178">
        <f t="shared" ref="H51" si="4">K51</f>
        <v>0</v>
      </c>
      <c r="I51" s="178">
        <f>L51</f>
        <v>0</v>
      </c>
      <c r="J51" s="124"/>
      <c r="K51" s="207">
        <f>K50*1.96</f>
        <v>0</v>
      </c>
      <c r="L51" s="207">
        <f>L50*1.96</f>
        <v>0</v>
      </c>
      <c r="M51" s="381"/>
      <c r="N51" s="381"/>
      <c r="O51" s="107"/>
      <c r="P51" s="205"/>
    </row>
    <row r="52" spans="1:16" s="108" customFormat="1">
      <c r="C52" s="117"/>
      <c r="D52" s="117"/>
      <c r="F52" s="117"/>
      <c r="G52" s="117"/>
      <c r="H52" s="117"/>
      <c r="I52" s="117"/>
      <c r="J52" s="118"/>
      <c r="K52" s="206"/>
      <c r="L52" s="206"/>
      <c r="M52" s="206"/>
      <c r="N52" s="206"/>
      <c r="O52" s="107"/>
      <c r="P52" s="205"/>
    </row>
    <row r="53" spans="1:16" s="108" customFormat="1">
      <c r="A53" s="320" t="s">
        <v>34</v>
      </c>
      <c r="B53" s="320"/>
      <c r="C53" s="320"/>
      <c r="D53" s="320"/>
      <c r="E53" s="320"/>
      <c r="F53" s="320"/>
      <c r="G53" s="320"/>
      <c r="H53" s="320"/>
      <c r="I53" s="320"/>
      <c r="J53" s="125"/>
      <c r="K53" s="314" t="s">
        <v>31</v>
      </c>
      <c r="L53" s="314"/>
      <c r="M53" s="222"/>
      <c r="N53" s="222"/>
      <c r="O53" s="107"/>
      <c r="P53" s="205"/>
    </row>
    <row r="54" spans="1:16" s="108" customFormat="1">
      <c r="A54" s="318" t="s">
        <v>0</v>
      </c>
      <c r="B54" s="318" t="s">
        <v>1</v>
      </c>
      <c r="C54" s="315" t="s">
        <v>241</v>
      </c>
      <c r="D54" s="315"/>
      <c r="E54" s="318" t="s">
        <v>2</v>
      </c>
      <c r="F54" s="315" t="s">
        <v>3</v>
      </c>
      <c r="G54" s="323" t="s">
        <v>194</v>
      </c>
      <c r="H54" s="315" t="s">
        <v>184</v>
      </c>
      <c r="I54" s="315"/>
      <c r="J54" s="119"/>
      <c r="K54" s="314"/>
      <c r="L54" s="314"/>
      <c r="M54" s="222"/>
      <c r="N54" s="222"/>
      <c r="O54" s="107"/>
      <c r="P54" s="205"/>
    </row>
    <row r="55" spans="1:16" s="108" customFormat="1" ht="22.5">
      <c r="A55" s="318"/>
      <c r="B55" s="318"/>
      <c r="C55" s="176" t="s">
        <v>163</v>
      </c>
      <c r="D55" s="176" t="s">
        <v>164</v>
      </c>
      <c r="E55" s="318"/>
      <c r="F55" s="315"/>
      <c r="G55" s="323"/>
      <c r="H55" s="176" t="s">
        <v>163</v>
      </c>
      <c r="I55" s="176" t="s">
        <v>164</v>
      </c>
      <c r="J55" s="181"/>
      <c r="K55" s="314"/>
      <c r="L55" s="314"/>
      <c r="M55" s="222"/>
      <c r="N55" s="222"/>
      <c r="O55" s="107"/>
      <c r="P55" s="205"/>
    </row>
    <row r="56" spans="1:16" s="108" customFormat="1">
      <c r="A56" s="327" t="s">
        <v>177</v>
      </c>
      <c r="B56" s="327"/>
      <c r="C56" s="327"/>
      <c r="D56" s="327"/>
      <c r="E56" s="327"/>
      <c r="F56" s="327"/>
      <c r="G56" s="327"/>
      <c r="H56" s="327"/>
      <c r="I56" s="327"/>
      <c r="J56" s="106"/>
      <c r="K56" s="211"/>
      <c r="L56" s="211"/>
      <c r="M56" s="223"/>
      <c r="N56" s="223"/>
      <c r="O56" s="107"/>
      <c r="P56" s="205"/>
    </row>
    <row r="57" spans="1:16" s="108" customFormat="1">
      <c r="A57" s="327" t="s">
        <v>33</v>
      </c>
      <c r="B57" s="327"/>
      <c r="C57" s="327"/>
      <c r="D57" s="327"/>
      <c r="E57" s="327"/>
      <c r="F57" s="327"/>
      <c r="G57" s="327"/>
      <c r="H57" s="327"/>
      <c r="I57" s="327"/>
      <c r="J57" s="106"/>
      <c r="K57" s="208">
        <f>H57^2</f>
        <v>0</v>
      </c>
      <c r="L57" s="208">
        <f>I57^2</f>
        <v>0</v>
      </c>
      <c r="M57" s="222"/>
      <c r="N57" s="222"/>
      <c r="O57" s="107"/>
      <c r="P57" s="205"/>
    </row>
    <row r="58" spans="1:16" s="108" customFormat="1">
      <c r="A58" s="318" t="s">
        <v>185</v>
      </c>
      <c r="B58" s="318"/>
      <c r="C58" s="318"/>
      <c r="D58" s="318"/>
      <c r="E58" s="318"/>
      <c r="F58" s="318"/>
      <c r="G58" s="318"/>
      <c r="H58" s="178">
        <f>K58</f>
        <v>0</v>
      </c>
      <c r="I58" s="178">
        <f t="shared" ref="I58:I59" si="5">L58</f>
        <v>0</v>
      </c>
      <c r="J58" s="124"/>
      <c r="K58" s="207">
        <f>(SUM(K57:K57))^0.5</f>
        <v>0</v>
      </c>
      <c r="L58" s="207">
        <f>(SUM(L57:L57))^0.5</f>
        <v>0</v>
      </c>
      <c r="M58" s="381"/>
      <c r="N58" s="381"/>
      <c r="O58" s="107"/>
      <c r="P58" s="205"/>
    </row>
    <row r="59" spans="1:16" s="108" customFormat="1">
      <c r="A59" s="318" t="s">
        <v>186</v>
      </c>
      <c r="B59" s="318"/>
      <c r="C59" s="318"/>
      <c r="D59" s="318"/>
      <c r="E59" s="318"/>
      <c r="F59" s="318"/>
      <c r="G59" s="318"/>
      <c r="H59" s="178">
        <f t="shared" ref="H59" si="6">K59</f>
        <v>0</v>
      </c>
      <c r="I59" s="178">
        <f t="shared" si="5"/>
        <v>0</v>
      </c>
      <c r="J59" s="124"/>
      <c r="K59" s="207">
        <f>K58*1.96</f>
        <v>0</v>
      </c>
      <c r="L59" s="207">
        <f>L58*1.96</f>
        <v>0</v>
      </c>
      <c r="M59" s="381"/>
      <c r="N59" s="381"/>
      <c r="O59" s="107"/>
      <c r="P59" s="205"/>
    </row>
    <row r="60" spans="1:16" s="108" customFormat="1">
      <c r="C60" s="117"/>
      <c r="D60" s="117"/>
      <c r="F60" s="117"/>
      <c r="G60" s="117"/>
      <c r="H60" s="117"/>
      <c r="I60" s="117"/>
      <c r="J60" s="118"/>
      <c r="K60" s="206"/>
      <c r="L60" s="206"/>
      <c r="M60" s="206"/>
      <c r="N60" s="206"/>
      <c r="O60" s="107"/>
      <c r="P60" s="205"/>
    </row>
    <row r="61" spans="1:16" s="108" customFormat="1">
      <c r="A61" s="328" t="s">
        <v>39</v>
      </c>
      <c r="B61" s="328"/>
      <c r="C61" s="328"/>
      <c r="D61" s="328"/>
      <c r="E61" s="328"/>
      <c r="F61" s="328"/>
      <c r="G61" s="328"/>
      <c r="H61" s="328"/>
      <c r="I61" s="328"/>
      <c r="J61" s="118"/>
      <c r="K61" s="314" t="s">
        <v>31</v>
      </c>
      <c r="L61" s="314"/>
      <c r="M61" s="222"/>
      <c r="N61" s="222"/>
      <c r="O61" s="107"/>
      <c r="P61" s="205"/>
    </row>
    <row r="62" spans="1:16" s="108" customFormat="1">
      <c r="A62" s="318" t="s">
        <v>0</v>
      </c>
      <c r="B62" s="318" t="s">
        <v>1</v>
      </c>
      <c r="C62" s="315" t="s">
        <v>241</v>
      </c>
      <c r="D62" s="315"/>
      <c r="E62" s="318" t="s">
        <v>2</v>
      </c>
      <c r="F62" s="315" t="s">
        <v>3</v>
      </c>
      <c r="G62" s="323" t="s">
        <v>194</v>
      </c>
      <c r="H62" s="315" t="s">
        <v>184</v>
      </c>
      <c r="I62" s="315"/>
      <c r="J62" s="118"/>
      <c r="K62" s="314"/>
      <c r="L62" s="314"/>
      <c r="M62" s="222"/>
      <c r="N62" s="222"/>
      <c r="O62" s="107"/>
      <c r="P62" s="205"/>
    </row>
    <row r="63" spans="1:16" s="108" customFormat="1" ht="22.5">
      <c r="A63" s="318"/>
      <c r="B63" s="318"/>
      <c r="C63" s="176" t="s">
        <v>163</v>
      </c>
      <c r="D63" s="176" t="s">
        <v>164</v>
      </c>
      <c r="E63" s="318"/>
      <c r="F63" s="315"/>
      <c r="G63" s="323"/>
      <c r="H63" s="176" t="s">
        <v>163</v>
      </c>
      <c r="I63" s="176" t="s">
        <v>164</v>
      </c>
      <c r="J63" s="118"/>
      <c r="K63" s="314"/>
      <c r="L63" s="314"/>
      <c r="M63" s="222"/>
      <c r="N63" s="222"/>
      <c r="O63" s="107"/>
      <c r="P63" s="205"/>
    </row>
    <row r="64" spans="1:16" s="108" customFormat="1">
      <c r="A64" s="327" t="s">
        <v>177</v>
      </c>
      <c r="B64" s="327"/>
      <c r="C64" s="327"/>
      <c r="D64" s="327"/>
      <c r="E64" s="327"/>
      <c r="F64" s="327"/>
      <c r="G64" s="327"/>
      <c r="H64" s="327"/>
      <c r="I64" s="327"/>
      <c r="J64" s="118"/>
      <c r="K64" s="211"/>
      <c r="L64" s="211"/>
      <c r="M64" s="223"/>
      <c r="N64" s="223"/>
      <c r="O64" s="107"/>
      <c r="P64" s="205"/>
    </row>
    <row r="65" spans="1:16" s="108" customFormat="1">
      <c r="A65" s="327" t="s">
        <v>33</v>
      </c>
      <c r="B65" s="327"/>
      <c r="C65" s="327"/>
      <c r="D65" s="327"/>
      <c r="E65" s="327"/>
      <c r="F65" s="327"/>
      <c r="G65" s="327"/>
      <c r="H65" s="327"/>
      <c r="I65" s="327"/>
      <c r="J65" s="118"/>
      <c r="K65" s="208">
        <f>H65^2</f>
        <v>0</v>
      </c>
      <c r="L65" s="208">
        <f>I65^2</f>
        <v>0</v>
      </c>
      <c r="M65" s="222"/>
      <c r="N65" s="222"/>
      <c r="O65" s="107"/>
      <c r="P65" s="205"/>
    </row>
    <row r="66" spans="1:16" s="108" customFormat="1">
      <c r="A66" s="318" t="s">
        <v>185</v>
      </c>
      <c r="B66" s="318"/>
      <c r="C66" s="318"/>
      <c r="D66" s="318"/>
      <c r="E66" s="318"/>
      <c r="F66" s="318"/>
      <c r="G66" s="318"/>
      <c r="H66" s="123">
        <f>K66</f>
        <v>0</v>
      </c>
      <c r="I66" s="123">
        <f t="shared" ref="I66:I67" si="7">L66</f>
        <v>0</v>
      </c>
      <c r="J66" s="118"/>
      <c r="K66" s="207">
        <f>(SUM(K65:K65))^0.5</f>
        <v>0</v>
      </c>
      <c r="L66" s="207">
        <f>(SUM(L65:L65))^0.5</f>
        <v>0</v>
      </c>
      <c r="M66" s="381"/>
      <c r="N66" s="381"/>
      <c r="O66" s="107"/>
      <c r="P66" s="205"/>
    </row>
    <row r="67" spans="1:16" s="108" customFormat="1">
      <c r="A67" s="318" t="s">
        <v>186</v>
      </c>
      <c r="B67" s="318"/>
      <c r="C67" s="318"/>
      <c r="D67" s="318"/>
      <c r="E67" s="318"/>
      <c r="F67" s="318"/>
      <c r="G67" s="318"/>
      <c r="H67" s="123">
        <f t="shared" ref="H67" si="8">K67</f>
        <v>0</v>
      </c>
      <c r="I67" s="123">
        <f t="shared" si="7"/>
        <v>0</v>
      </c>
      <c r="J67" s="118"/>
      <c r="K67" s="207">
        <f>K66*1.96</f>
        <v>0</v>
      </c>
      <c r="L67" s="207">
        <f>L66*1.96</f>
        <v>0</v>
      </c>
      <c r="M67" s="381"/>
      <c r="N67" s="381"/>
      <c r="O67" s="107"/>
      <c r="P67" s="205"/>
    </row>
    <row r="68" spans="1:16">
      <c r="O68" s="82"/>
    </row>
    <row r="69" spans="1:16">
      <c r="O69" s="82"/>
    </row>
  </sheetData>
  <mergeCells count="69">
    <mergeCell ref="K19:N21"/>
    <mergeCell ref="C2:E2"/>
    <mergeCell ref="H20:I20"/>
    <mergeCell ref="A19:I19"/>
    <mergeCell ref="A29:I29"/>
    <mergeCell ref="A22:I22"/>
    <mergeCell ref="B1:D1"/>
    <mergeCell ref="A66:G66"/>
    <mergeCell ref="A67:G67"/>
    <mergeCell ref="K61:L63"/>
    <mergeCell ref="A64:I64"/>
    <mergeCell ref="A65:I65"/>
    <mergeCell ref="A61:I61"/>
    <mergeCell ref="A62:A63"/>
    <mergeCell ref="B62:B63"/>
    <mergeCell ref="C62:D62"/>
    <mergeCell ref="E62:E63"/>
    <mergeCell ref="F62:F63"/>
    <mergeCell ref="G62:G63"/>
    <mergeCell ref="H62:I62"/>
    <mergeCell ref="A56:I56"/>
    <mergeCell ref="A57:I57"/>
    <mergeCell ref="K53:L55"/>
    <mergeCell ref="A58:G58"/>
    <mergeCell ref="A59:G59"/>
    <mergeCell ref="C54:D54"/>
    <mergeCell ref="E54:E55"/>
    <mergeCell ref="F54:F55"/>
    <mergeCell ref="G54:G55"/>
    <mergeCell ref="H54:I54"/>
    <mergeCell ref="A53:I53"/>
    <mergeCell ref="A54:A55"/>
    <mergeCell ref="B54:B55"/>
    <mergeCell ref="C20:D20"/>
    <mergeCell ref="C12:D12"/>
    <mergeCell ref="G20:G21"/>
    <mergeCell ref="A12:A13"/>
    <mergeCell ref="B12:B13"/>
    <mergeCell ref="E12:E13"/>
    <mergeCell ref="F12:F13"/>
    <mergeCell ref="G12:G13"/>
    <mergeCell ref="A51:G51"/>
    <mergeCell ref="A15:I15"/>
    <mergeCell ref="A42:G42"/>
    <mergeCell ref="A16:G16"/>
    <mergeCell ref="A17:G17"/>
    <mergeCell ref="A49:I49"/>
    <mergeCell ref="A43:G43"/>
    <mergeCell ref="A50:G50"/>
    <mergeCell ref="F46:F47"/>
    <mergeCell ref="G46:G47"/>
    <mergeCell ref="A48:I48"/>
    <mergeCell ref="E20:E21"/>
    <mergeCell ref="F20:F21"/>
    <mergeCell ref="A20:A21"/>
    <mergeCell ref="P1:P3"/>
    <mergeCell ref="B2:B3"/>
    <mergeCell ref="K11:L13"/>
    <mergeCell ref="C46:D46"/>
    <mergeCell ref="H46:I46"/>
    <mergeCell ref="H12:I12"/>
    <mergeCell ref="A14:I14"/>
    <mergeCell ref="A46:A47"/>
    <mergeCell ref="B46:B47"/>
    <mergeCell ref="E46:E47"/>
    <mergeCell ref="K45:L47"/>
    <mergeCell ref="A11:I11"/>
    <mergeCell ref="A45:I45"/>
    <mergeCell ref="B20:B21"/>
  </mergeCells>
  <phoneticPr fontId="7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zoomScaleNormal="100" workbookViewId="0">
      <selection activeCell="H24" sqref="H24"/>
    </sheetView>
  </sheetViews>
  <sheetFormatPr defaultColWidth="9.140625" defaultRowHeight="11.25"/>
  <cols>
    <col min="1" max="1" width="5.28515625" style="49" bestFit="1" customWidth="1"/>
    <col min="2" max="2" width="34.7109375" style="22" customWidth="1"/>
    <col min="3" max="4" width="14.140625" style="53" customWidth="1"/>
    <col min="5" max="5" width="18.42578125" style="49" customWidth="1"/>
    <col min="6" max="6" width="18.42578125" style="53" customWidth="1"/>
    <col min="7" max="7" width="3" style="49" bestFit="1" customWidth="1"/>
    <col min="8" max="9" width="8.42578125" style="53" customWidth="1"/>
    <col min="10" max="10" width="5.140625" style="51" customWidth="1"/>
    <col min="11" max="12" width="10" style="212" bestFit="1" customWidth="1"/>
    <col min="13" max="13" width="5.85546875" style="49" customWidth="1"/>
    <col min="14" max="14" width="41.140625" style="49" bestFit="1" customWidth="1"/>
    <col min="15" max="16384" width="9.140625" style="49"/>
  </cols>
  <sheetData>
    <row r="1" spans="1:14" ht="25.5" customHeight="1">
      <c r="B1" s="284" t="s">
        <v>153</v>
      </c>
      <c r="C1" s="284"/>
      <c r="D1" s="284"/>
      <c r="N1" s="283" t="s">
        <v>172</v>
      </c>
    </row>
    <row r="2" spans="1:14">
      <c r="B2" s="329"/>
      <c r="C2" s="294" t="s">
        <v>183</v>
      </c>
      <c r="D2" s="294"/>
      <c r="N2" s="283"/>
    </row>
    <row r="3" spans="1:14" ht="22.5">
      <c r="B3" s="329"/>
      <c r="C3" s="187" t="s">
        <v>163</v>
      </c>
      <c r="D3" s="187" t="s">
        <v>164</v>
      </c>
      <c r="N3" s="283"/>
    </row>
    <row r="4" spans="1:14">
      <c r="B4" s="3" t="s">
        <v>65</v>
      </c>
      <c r="C4" s="32"/>
      <c r="D4" s="32"/>
      <c r="E4" s="70"/>
      <c r="F4" s="69"/>
      <c r="G4" s="70"/>
      <c r="H4" s="69"/>
      <c r="I4" s="69"/>
      <c r="J4" s="61"/>
      <c r="K4" s="213"/>
      <c r="L4" s="213"/>
      <c r="N4" s="59"/>
    </row>
    <row r="5" spans="1:14">
      <c r="B5" s="3" t="s">
        <v>22</v>
      </c>
      <c r="C5" s="32">
        <f>H46</f>
        <v>3.0523485115999889</v>
      </c>
      <c r="D5" s="32">
        <f>I46</f>
        <v>3.2533919893346184</v>
      </c>
      <c r="E5" s="70"/>
      <c r="F5" s="69"/>
      <c r="G5" s="70"/>
      <c r="H5" s="69"/>
      <c r="I5" s="69"/>
      <c r="J5" s="61"/>
      <c r="K5" s="213"/>
      <c r="L5" s="213"/>
      <c r="N5" s="59"/>
    </row>
    <row r="6" spans="1:14">
      <c r="B6" s="3" t="s">
        <v>29</v>
      </c>
      <c r="C6" s="32"/>
      <c r="D6" s="32"/>
      <c r="E6" s="70"/>
      <c r="F6" s="69"/>
      <c r="G6" s="70"/>
      <c r="H6" s="69"/>
      <c r="I6" s="69"/>
      <c r="J6" s="61"/>
      <c r="K6" s="213"/>
      <c r="L6" s="213"/>
      <c r="N6" s="59"/>
    </row>
    <row r="7" spans="1:14">
      <c r="B7" s="3" t="s">
        <v>38</v>
      </c>
      <c r="C7" s="32"/>
      <c r="D7" s="32"/>
      <c r="E7" s="70"/>
      <c r="F7" s="69"/>
      <c r="G7" s="70"/>
      <c r="H7" s="69"/>
      <c r="I7" s="69"/>
      <c r="J7" s="61"/>
      <c r="K7" s="213"/>
      <c r="L7" s="213"/>
      <c r="N7" s="59"/>
    </row>
    <row r="8" spans="1:14">
      <c r="B8" s="3" t="s">
        <v>40</v>
      </c>
      <c r="C8" s="32"/>
      <c r="D8" s="32"/>
      <c r="E8" s="70"/>
      <c r="F8" s="69"/>
      <c r="G8" s="70"/>
      <c r="H8" s="69"/>
      <c r="I8" s="69"/>
      <c r="J8" s="61"/>
      <c r="K8" s="213"/>
      <c r="L8" s="213"/>
      <c r="N8" s="59"/>
    </row>
    <row r="9" spans="1:14">
      <c r="B9" s="173" t="s">
        <v>64</v>
      </c>
      <c r="C9" s="33">
        <v>3.1</v>
      </c>
      <c r="D9" s="33">
        <v>3.3</v>
      </c>
      <c r="E9" s="70"/>
      <c r="F9" s="69"/>
      <c r="G9" s="70"/>
      <c r="H9" s="69"/>
      <c r="I9" s="69"/>
      <c r="J9" s="61"/>
      <c r="K9" s="213"/>
      <c r="L9" s="213"/>
      <c r="N9" s="257" t="s">
        <v>269</v>
      </c>
    </row>
    <row r="10" spans="1:14">
      <c r="B10" s="89"/>
      <c r="C10" s="69"/>
      <c r="D10" s="69"/>
      <c r="E10" s="70"/>
      <c r="F10" s="69"/>
      <c r="G10" s="70"/>
      <c r="H10" s="69"/>
      <c r="I10" s="69"/>
      <c r="J10" s="61"/>
      <c r="K10" s="213"/>
      <c r="L10" s="213"/>
      <c r="N10" s="59"/>
    </row>
    <row r="11" spans="1:14" s="108" customFormat="1">
      <c r="A11" s="328" t="s">
        <v>65</v>
      </c>
      <c r="B11" s="327"/>
      <c r="C11" s="327"/>
      <c r="D11" s="327"/>
      <c r="E11" s="327"/>
      <c r="F11" s="327"/>
      <c r="G11" s="327"/>
      <c r="H11" s="327"/>
      <c r="I11" s="327"/>
      <c r="J11" s="106"/>
      <c r="K11" s="330" t="s">
        <v>31</v>
      </c>
      <c r="L11" s="330"/>
      <c r="N11" s="205"/>
    </row>
    <row r="12" spans="1:14" s="108" customFormat="1">
      <c r="A12" s="318" t="s">
        <v>0</v>
      </c>
      <c r="B12" s="317" t="s">
        <v>1</v>
      </c>
      <c r="C12" s="316" t="s">
        <v>241</v>
      </c>
      <c r="D12" s="316"/>
      <c r="E12" s="317" t="s">
        <v>2</v>
      </c>
      <c r="F12" s="316" t="s">
        <v>3</v>
      </c>
      <c r="G12" s="326" t="s">
        <v>194</v>
      </c>
      <c r="H12" s="316" t="s">
        <v>184</v>
      </c>
      <c r="I12" s="316"/>
      <c r="J12" s="109"/>
      <c r="K12" s="330"/>
      <c r="L12" s="330"/>
      <c r="N12" s="205"/>
    </row>
    <row r="13" spans="1:14" s="111" customFormat="1" ht="22.5">
      <c r="A13" s="318"/>
      <c r="B13" s="317"/>
      <c r="C13" s="130" t="s">
        <v>163</v>
      </c>
      <c r="D13" s="130" t="s">
        <v>164</v>
      </c>
      <c r="E13" s="317"/>
      <c r="F13" s="316"/>
      <c r="G13" s="326"/>
      <c r="H13" s="130" t="s">
        <v>163</v>
      </c>
      <c r="I13" s="130" t="s">
        <v>164</v>
      </c>
      <c r="J13" s="110"/>
      <c r="K13" s="330"/>
      <c r="L13" s="330"/>
      <c r="N13" s="184"/>
    </row>
    <row r="14" spans="1:14" s="108" customFormat="1">
      <c r="A14" s="317" t="s">
        <v>177</v>
      </c>
      <c r="B14" s="317"/>
      <c r="C14" s="317"/>
      <c r="D14" s="317"/>
      <c r="E14" s="317"/>
      <c r="F14" s="317"/>
      <c r="G14" s="317"/>
      <c r="H14" s="317"/>
      <c r="I14" s="317"/>
      <c r="J14" s="109"/>
      <c r="K14" s="214"/>
      <c r="L14" s="214"/>
      <c r="N14" s="205"/>
    </row>
    <row r="15" spans="1:14" s="108" customFormat="1">
      <c r="A15" s="317" t="s">
        <v>11</v>
      </c>
      <c r="B15" s="317"/>
      <c r="C15" s="317"/>
      <c r="D15" s="317"/>
      <c r="E15" s="317"/>
      <c r="F15" s="317"/>
      <c r="G15" s="317"/>
      <c r="H15" s="317"/>
      <c r="I15" s="317"/>
      <c r="J15" s="109"/>
      <c r="K15" s="208">
        <f>H15^2</f>
        <v>0</v>
      </c>
      <c r="L15" s="208">
        <f>I15^2</f>
        <v>0</v>
      </c>
      <c r="N15" s="205"/>
    </row>
    <row r="16" spans="1:14" s="108" customFormat="1">
      <c r="A16" s="318" t="s">
        <v>185</v>
      </c>
      <c r="B16" s="318"/>
      <c r="C16" s="318"/>
      <c r="D16" s="318"/>
      <c r="E16" s="318"/>
      <c r="F16" s="318"/>
      <c r="G16" s="318"/>
      <c r="H16" s="114">
        <f>K16</f>
        <v>0</v>
      </c>
      <c r="I16" s="114">
        <f>L16</f>
        <v>0</v>
      </c>
      <c r="J16" s="115"/>
      <c r="K16" s="208">
        <f>(SUM(K15:K15))^0.5</f>
        <v>0</v>
      </c>
      <c r="L16" s="208">
        <f>(SUM(L15:L15))^0.5</f>
        <v>0</v>
      </c>
      <c r="N16" s="205"/>
    </row>
    <row r="17" spans="1:14" s="108" customFormat="1">
      <c r="A17" s="318" t="s">
        <v>186</v>
      </c>
      <c r="B17" s="318"/>
      <c r="C17" s="318"/>
      <c r="D17" s="318"/>
      <c r="E17" s="318"/>
      <c r="F17" s="318"/>
      <c r="G17" s="318"/>
      <c r="H17" s="114">
        <f>K17</f>
        <v>0</v>
      </c>
      <c r="I17" s="114">
        <f>L17</f>
        <v>0</v>
      </c>
      <c r="J17" s="115"/>
      <c r="K17" s="208">
        <f>K16*1.96</f>
        <v>0</v>
      </c>
      <c r="L17" s="208">
        <f>L16*1.96</f>
        <v>0</v>
      </c>
      <c r="N17" s="205"/>
    </row>
    <row r="18" spans="1:14">
      <c r="N18" s="59"/>
    </row>
    <row r="19" spans="1:14">
      <c r="A19" s="332" t="s">
        <v>201</v>
      </c>
      <c r="B19" s="332"/>
      <c r="C19" s="332"/>
      <c r="D19" s="332"/>
      <c r="E19" s="332"/>
      <c r="F19" s="332"/>
      <c r="G19" s="332"/>
      <c r="H19" s="332"/>
      <c r="I19" s="332"/>
      <c r="K19" s="321" t="s">
        <v>31</v>
      </c>
      <c r="L19" s="321"/>
      <c r="N19" s="59"/>
    </row>
    <row r="20" spans="1:14" ht="28.5" customHeight="1">
      <c r="A20" s="284" t="s">
        <v>0</v>
      </c>
      <c r="B20" s="284" t="s">
        <v>1</v>
      </c>
      <c r="C20" s="294" t="s">
        <v>241</v>
      </c>
      <c r="D20" s="294"/>
      <c r="E20" s="284" t="s">
        <v>2</v>
      </c>
      <c r="F20" s="294" t="s">
        <v>3</v>
      </c>
      <c r="G20" s="325" t="s">
        <v>4</v>
      </c>
      <c r="H20" s="331" t="s">
        <v>184</v>
      </c>
      <c r="I20" s="331"/>
      <c r="J20" s="16"/>
      <c r="K20" s="321"/>
      <c r="L20" s="321"/>
      <c r="N20" s="59"/>
    </row>
    <row r="21" spans="1:14" ht="28.5" customHeight="1">
      <c r="A21" s="284"/>
      <c r="B21" s="284"/>
      <c r="C21" s="187" t="s">
        <v>163</v>
      </c>
      <c r="D21" s="187" t="s">
        <v>164</v>
      </c>
      <c r="E21" s="284"/>
      <c r="F21" s="294"/>
      <c r="G21" s="325"/>
      <c r="H21" s="187" t="s">
        <v>163</v>
      </c>
      <c r="I21" s="187" t="s">
        <v>164</v>
      </c>
      <c r="J21" s="58"/>
      <c r="K21" s="321"/>
      <c r="L21" s="321"/>
      <c r="N21" s="59"/>
    </row>
    <row r="22" spans="1:14">
      <c r="A22" s="295" t="s">
        <v>177</v>
      </c>
      <c r="B22" s="295"/>
      <c r="C22" s="295"/>
      <c r="D22" s="295"/>
      <c r="E22" s="295"/>
      <c r="F22" s="295"/>
      <c r="G22" s="295"/>
      <c r="H22" s="295"/>
      <c r="I22" s="295"/>
      <c r="J22" s="11"/>
      <c r="K22" s="209"/>
      <c r="L22" s="209"/>
      <c r="N22" s="59"/>
    </row>
    <row r="23" spans="1:14">
      <c r="A23" s="50" t="str">
        <f>'CATR-Er'!A5</f>
        <v>A2-1a</v>
      </c>
      <c r="B23" s="64" t="str">
        <f>'CATR-Er'!B5</f>
        <v>Misalignment and pointing error of BS (for EIRP)</v>
      </c>
      <c r="C23" s="60">
        <f>'CATR-Er'!C5</f>
        <v>0.2</v>
      </c>
      <c r="D23" s="60">
        <f>'CATR-Er'!D5</f>
        <v>0.2</v>
      </c>
      <c r="E23" s="50" t="str">
        <f>'CATR-Er'!F5</f>
        <v>Exp. normal</v>
      </c>
      <c r="F23" s="60">
        <f>'CATR-Er'!G5</f>
        <v>2</v>
      </c>
      <c r="G23" s="50">
        <f>'CATR-Er'!H5</f>
        <v>1</v>
      </c>
      <c r="H23" s="2">
        <f t="shared" ref="H23:I28" si="0">C23/$F23</f>
        <v>0.1</v>
      </c>
      <c r="I23" s="2">
        <f t="shared" si="0"/>
        <v>0.1</v>
      </c>
      <c r="J23" s="17"/>
      <c r="K23" s="210">
        <f t="shared" ref="K23:L28" si="1">H23^2</f>
        <v>1.0000000000000002E-2</v>
      </c>
      <c r="L23" s="210">
        <f t="shared" si="1"/>
        <v>1.0000000000000002E-2</v>
      </c>
      <c r="N23" s="59"/>
    </row>
    <row r="24" spans="1:14" ht="33.75">
      <c r="A24" s="50" t="str">
        <f>TE!A4</f>
        <v>C1-1</v>
      </c>
      <c r="B24" s="64" t="str">
        <f>TE!B4</f>
        <v>Uncertainty of the RF power measurement equipment (e.g. spectrum analyzer, power meter) - high power (EIRP, TRP)</v>
      </c>
      <c r="C24" s="60">
        <f>TE!C4</f>
        <v>0.5</v>
      </c>
      <c r="D24" s="60">
        <f>TE!D4</f>
        <v>0.7</v>
      </c>
      <c r="E24" s="50" t="str">
        <f>TE!E4</f>
        <v xml:space="preserve"> Gaussian</v>
      </c>
      <c r="F24" s="60">
        <f>TE!F4</f>
        <v>1</v>
      </c>
      <c r="G24" s="50">
        <f>'CATR-Er'!H7</f>
        <v>1</v>
      </c>
      <c r="H24" s="2">
        <f t="shared" si="0"/>
        <v>0.5</v>
      </c>
      <c r="I24" s="2">
        <f t="shared" si="0"/>
        <v>0.7</v>
      </c>
      <c r="J24" s="17"/>
      <c r="K24" s="210">
        <f t="shared" si="1"/>
        <v>0.25</v>
      </c>
      <c r="L24" s="210">
        <f t="shared" si="1"/>
        <v>0.48999999999999994</v>
      </c>
      <c r="N24" s="59"/>
    </row>
    <row r="25" spans="1:14" ht="22.5">
      <c r="A25" s="50" t="str">
        <f>'CATR-Er'!A8</f>
        <v>A2-2a</v>
      </c>
      <c r="B25" s="64" t="str">
        <f>'CATR-Er'!B8</f>
        <v>Standing wave between BS and test range antenna</v>
      </c>
      <c r="C25" s="60">
        <f>'CATR-Er'!C8</f>
        <v>0.03</v>
      </c>
      <c r="D25" s="60">
        <f>'CATR-Er'!D8</f>
        <v>0.03</v>
      </c>
      <c r="E25" s="50" t="str">
        <f>'CATR-Er'!F8</f>
        <v>U-shaped</v>
      </c>
      <c r="F25" s="60">
        <f>'CATR-Er'!G8</f>
        <v>1.4142135623730951</v>
      </c>
      <c r="G25" s="50">
        <f>'CATR-Er'!H8</f>
        <v>1</v>
      </c>
      <c r="H25" s="2">
        <f t="shared" si="0"/>
        <v>2.1213203435596423E-2</v>
      </c>
      <c r="I25" s="2">
        <f t="shared" si="0"/>
        <v>2.1213203435596423E-2</v>
      </c>
      <c r="J25" s="17"/>
      <c r="K25" s="210">
        <f t="shared" si="1"/>
        <v>4.4999999999999988E-4</v>
      </c>
      <c r="L25" s="210">
        <f t="shared" si="1"/>
        <v>4.4999999999999988E-4</v>
      </c>
      <c r="N25" s="59"/>
    </row>
    <row r="26" spans="1:14" ht="22.5">
      <c r="A26" s="50" t="str">
        <f>'CATR-Er'!A9</f>
        <v>A2-3</v>
      </c>
      <c r="B26" s="64" t="str">
        <f>'CATR-Er'!B9</f>
        <v>RF leakage (SGH connector terminated &amp; test range antenna connector cable terminated)</v>
      </c>
      <c r="C26" s="60">
        <f>'CATR-Er'!C9</f>
        <v>0.01</v>
      </c>
      <c r="D26" s="60">
        <f>'CATR-Er'!D9</f>
        <v>0.01</v>
      </c>
      <c r="E26" s="50" t="str">
        <f>'CATR-Er'!F9</f>
        <v>Gaussian</v>
      </c>
      <c r="F26" s="60">
        <f>'CATR-Er'!G9</f>
        <v>1</v>
      </c>
      <c r="G26" s="50">
        <f>'CATR-Er'!H9</f>
        <v>1</v>
      </c>
      <c r="H26" s="2">
        <f t="shared" si="0"/>
        <v>0.01</v>
      </c>
      <c r="I26" s="2">
        <f t="shared" si="0"/>
        <v>0.01</v>
      </c>
      <c r="J26" s="17"/>
      <c r="K26" s="210">
        <f t="shared" si="1"/>
        <v>1E-4</v>
      </c>
      <c r="L26" s="210">
        <f t="shared" si="1"/>
        <v>1E-4</v>
      </c>
      <c r="N26" s="59"/>
    </row>
    <row r="27" spans="1:14">
      <c r="A27" s="50" t="str">
        <f>'CATR-Er'!A12</f>
        <v>A2-13</v>
      </c>
      <c r="B27" s="64" t="str">
        <f>'CATR-Er'!B12</f>
        <v>QZ ripple with BS (extreme test conditions)</v>
      </c>
      <c r="C27" s="60">
        <f>'CATR-Er'!C12</f>
        <v>0.7</v>
      </c>
      <c r="D27" s="60">
        <f>'CATR-Er'!D12</f>
        <v>0.7</v>
      </c>
      <c r="E27" s="50" t="str">
        <f>'CATR-Er'!F12</f>
        <v>Gaussian</v>
      </c>
      <c r="F27" s="60">
        <f>'CATR-Er'!G12</f>
        <v>1</v>
      </c>
      <c r="G27" s="50">
        <f>'CATR-Er'!H12</f>
        <v>1</v>
      </c>
      <c r="H27" s="2">
        <f t="shared" si="0"/>
        <v>0.7</v>
      </c>
      <c r="I27" s="2">
        <f t="shared" si="0"/>
        <v>0.7</v>
      </c>
      <c r="J27" s="17"/>
      <c r="K27" s="210">
        <f t="shared" si="1"/>
        <v>0.48999999999999994</v>
      </c>
      <c r="L27" s="210">
        <f t="shared" si="1"/>
        <v>0.48999999999999994</v>
      </c>
      <c r="N27" s="59"/>
    </row>
    <row r="28" spans="1:14">
      <c r="A28" s="50" t="str">
        <f>'CATR-Er'!A11</f>
        <v>A2-12</v>
      </c>
      <c r="B28" s="64" t="str">
        <f>'CATR-Er'!B11</f>
        <v>Frequency flatness of test system</v>
      </c>
      <c r="C28" s="60">
        <f>'CATR-Er'!C11</f>
        <v>0.25</v>
      </c>
      <c r="D28" s="60">
        <f>'CATR-Er'!D11</f>
        <v>0.25</v>
      </c>
      <c r="E28" s="50" t="str">
        <f>'CATR-Er'!F11</f>
        <v>Gaussian</v>
      </c>
      <c r="F28" s="60">
        <f>'CATR-Er'!G11</f>
        <v>1</v>
      </c>
      <c r="G28" s="50">
        <f>'CATR-Er'!H11</f>
        <v>1</v>
      </c>
      <c r="H28" s="2">
        <f t="shared" si="0"/>
        <v>0.25</v>
      </c>
      <c r="I28" s="2">
        <f t="shared" si="0"/>
        <v>0.25</v>
      </c>
      <c r="J28" s="17"/>
      <c r="K28" s="210">
        <f t="shared" si="1"/>
        <v>6.25E-2</v>
      </c>
      <c r="L28" s="210">
        <f t="shared" si="1"/>
        <v>6.25E-2</v>
      </c>
      <c r="N28" s="59"/>
    </row>
    <row r="29" spans="1:14">
      <c r="A29" s="50" t="str">
        <f>'CATR-Er'!A13</f>
        <v>A2-15</v>
      </c>
      <c r="B29" s="64" t="str">
        <f>'CATR-Er'!B13</f>
        <v>radome loss variation</v>
      </c>
      <c r="C29" s="60">
        <f>'CATR-Er'!C13</f>
        <v>0.5</v>
      </c>
      <c r="D29" s="60">
        <f>'CATR-Er'!D13</f>
        <v>0.5</v>
      </c>
      <c r="E29" s="50" t="str">
        <f>'CATR-Er'!F13</f>
        <v>Gaussian</v>
      </c>
      <c r="F29" s="60">
        <f>'CATR-Er'!G13</f>
        <v>1</v>
      </c>
      <c r="G29" s="50">
        <f>'CATR-Er'!H13</f>
        <v>1</v>
      </c>
      <c r="H29" s="2">
        <f t="shared" ref="H29:H31" si="2">C29/$F29</f>
        <v>0.5</v>
      </c>
      <c r="I29" s="2">
        <f t="shared" ref="I29:I31" si="3">D29/$F29</f>
        <v>0.5</v>
      </c>
      <c r="J29" s="17"/>
      <c r="K29" s="210">
        <f t="shared" ref="K29:K31" si="4">H29^2</f>
        <v>0.25</v>
      </c>
      <c r="L29" s="210">
        <f t="shared" ref="L29:L31" si="5">I29^2</f>
        <v>0.25</v>
      </c>
      <c r="N29" s="59"/>
    </row>
    <row r="30" spans="1:14">
      <c r="A30" s="50" t="str">
        <f>'CATR-Er'!A14</f>
        <v>A2-14</v>
      </c>
      <c r="B30" s="64" t="str">
        <f>'CATR-Er'!B14</f>
        <v>wet radome loss variation</v>
      </c>
      <c r="C30" s="60">
        <f>'CATR-Er'!C14</f>
        <v>0.9</v>
      </c>
      <c r="D30" s="60">
        <f>'CATR-Er'!D14</f>
        <v>0.9</v>
      </c>
      <c r="E30" s="50" t="str">
        <f>'CATR-Er'!F14</f>
        <v>Gaussian</v>
      </c>
      <c r="F30" s="60">
        <f>'CATR-Er'!G14</f>
        <v>1</v>
      </c>
      <c r="G30" s="50">
        <f>'CATR-Er'!H14</f>
        <v>1</v>
      </c>
      <c r="H30" s="2">
        <f t="shared" si="2"/>
        <v>0.9</v>
      </c>
      <c r="I30" s="2">
        <f t="shared" si="3"/>
        <v>0.9</v>
      </c>
      <c r="J30" s="17"/>
      <c r="K30" s="210">
        <f t="shared" si="4"/>
        <v>0.81</v>
      </c>
      <c r="L30" s="210">
        <f t="shared" si="5"/>
        <v>0.81</v>
      </c>
      <c r="N30" s="59"/>
    </row>
    <row r="31" spans="1:14">
      <c r="A31" s="50" t="str">
        <f>'CATR-Er'!A15</f>
        <v>A2-16</v>
      </c>
      <c r="B31" s="64" t="str">
        <f>'CATR-Er'!B15</f>
        <v>Change in absorber behaviour</v>
      </c>
      <c r="C31" s="60">
        <f>'CATR-Er'!C15</f>
        <v>0.5</v>
      </c>
      <c r="D31" s="60">
        <f>'CATR-Er'!D15</f>
        <v>0.5</v>
      </c>
      <c r="E31" s="50" t="str">
        <f>'CATR-Er'!F15</f>
        <v>Gaussian</v>
      </c>
      <c r="F31" s="60">
        <f>'CATR-Er'!G15</f>
        <v>1</v>
      </c>
      <c r="G31" s="50">
        <f>'CATR-Er'!H15</f>
        <v>1</v>
      </c>
      <c r="H31" s="2">
        <f t="shared" si="2"/>
        <v>0.5</v>
      </c>
      <c r="I31" s="2">
        <f t="shared" si="3"/>
        <v>0.5</v>
      </c>
      <c r="J31" s="17"/>
      <c r="K31" s="210">
        <f t="shared" si="4"/>
        <v>0.25</v>
      </c>
      <c r="L31" s="210">
        <f t="shared" si="5"/>
        <v>0.25</v>
      </c>
      <c r="N31" s="59"/>
    </row>
    <row r="32" spans="1:14">
      <c r="A32" s="295" t="s">
        <v>11</v>
      </c>
      <c r="B32" s="295"/>
      <c r="C32" s="295"/>
      <c r="D32" s="295"/>
      <c r="E32" s="295"/>
      <c r="F32" s="295"/>
      <c r="G32" s="295"/>
      <c r="H32" s="295"/>
      <c r="I32" s="295"/>
      <c r="J32" s="11"/>
      <c r="K32" s="210">
        <f t="shared" ref="K32:K44" si="6">H32^2</f>
        <v>0</v>
      </c>
      <c r="L32" s="210">
        <f t="shared" ref="L32:L44" si="7">I32^2</f>
        <v>0</v>
      </c>
      <c r="N32" s="59"/>
    </row>
    <row r="33" spans="1:14">
      <c r="A33" s="50" t="str">
        <f>TE!A11</f>
        <v>C1-3</v>
      </c>
      <c r="B33" s="64" t="str">
        <f>TE!B11</f>
        <v>Uncertainty of the network analyzer</v>
      </c>
      <c r="C33" s="60">
        <f>TE!C11</f>
        <v>0.3</v>
      </c>
      <c r="D33" s="60">
        <f>TE!D11</f>
        <v>0.3</v>
      </c>
      <c r="E33" s="50" t="str">
        <f>TE!E11</f>
        <v>Gaussian</v>
      </c>
      <c r="F33" s="60">
        <f>TE!F11</f>
        <v>1</v>
      </c>
      <c r="G33" s="50">
        <f>'CATR-Er'!H21</f>
        <v>1</v>
      </c>
      <c r="H33" s="2">
        <f t="shared" ref="H33:H44" si="8">C33/$F33</f>
        <v>0.3</v>
      </c>
      <c r="I33" s="2">
        <f t="shared" ref="I33:I44" si="9">D33/$F33</f>
        <v>0.3</v>
      </c>
      <c r="J33" s="17"/>
      <c r="K33" s="210">
        <f t="shared" si="6"/>
        <v>0.09</v>
      </c>
      <c r="L33" s="210">
        <f t="shared" si="7"/>
        <v>0.09</v>
      </c>
      <c r="N33" s="59"/>
    </row>
    <row r="34" spans="1:14" ht="22.5">
      <c r="A34" s="50" t="str">
        <f>'CATR-Er'!A22</f>
        <v>A2-5a</v>
      </c>
      <c r="B34" s="64" t="str">
        <f>'CATR-Er'!B22</f>
        <v>Mismatch of receiver chain between receiving antenna and measurement receiver</v>
      </c>
      <c r="C34" s="60">
        <f>'CATR-Er'!C22</f>
        <v>0.43</v>
      </c>
      <c r="D34" s="60">
        <f>'CATR-Er'!D22</f>
        <v>0.56999999999999995</v>
      </c>
      <c r="E34" s="50" t="str">
        <f>'CATR-Er'!F22</f>
        <v>U-shaped</v>
      </c>
      <c r="F34" s="60">
        <f>'CATR-Er'!G22</f>
        <v>1.4142135623730951</v>
      </c>
      <c r="G34" s="50">
        <f>'CATR-Er'!H22</f>
        <v>1</v>
      </c>
      <c r="H34" s="2">
        <f t="shared" si="8"/>
        <v>0.30405591591021541</v>
      </c>
      <c r="I34" s="2">
        <f t="shared" si="9"/>
        <v>0.40305086527633205</v>
      </c>
      <c r="J34" s="17"/>
      <c r="K34" s="210">
        <f t="shared" si="6"/>
        <v>9.2449999999999991E-2</v>
      </c>
      <c r="L34" s="210">
        <f t="shared" si="7"/>
        <v>0.16244999999999996</v>
      </c>
      <c r="N34" s="59"/>
    </row>
    <row r="35" spans="1:14">
      <c r="A35" s="50" t="str">
        <f>'CATR-Er'!A24</f>
        <v>A2-6</v>
      </c>
      <c r="B35" s="64" t="str">
        <f>'CATR-Er'!B24</f>
        <v>Insertion loss of receiver chain</v>
      </c>
      <c r="C35" s="60">
        <f>'CATR-Er'!C24</f>
        <v>0</v>
      </c>
      <c r="D35" s="60">
        <f>'CATR-Er'!D24</f>
        <v>0</v>
      </c>
      <c r="E35" s="50" t="str">
        <f>'CATR-Er'!F24</f>
        <v>Rectangular</v>
      </c>
      <c r="F35" s="60">
        <f>'CATR-Er'!G24</f>
        <v>1.7320508075688772</v>
      </c>
      <c r="G35" s="50">
        <f>'CATR-Er'!H24</f>
        <v>1</v>
      </c>
      <c r="H35" s="2">
        <f t="shared" si="8"/>
        <v>0</v>
      </c>
      <c r="I35" s="2">
        <f t="shared" si="9"/>
        <v>0</v>
      </c>
      <c r="J35" s="17"/>
      <c r="K35" s="210">
        <f t="shared" si="6"/>
        <v>0</v>
      </c>
      <c r="L35" s="210">
        <f t="shared" si="7"/>
        <v>0</v>
      </c>
      <c r="N35" s="59"/>
    </row>
    <row r="36" spans="1:14" ht="22.5">
      <c r="A36" s="50" t="str">
        <f>'CATR-Er'!A25</f>
        <v>A2-3</v>
      </c>
      <c r="B36" s="64" t="str">
        <f>'CATR-Er'!B25</f>
        <v>RF leakage (SGH connector terminated &amp; test range antenna connector cable terminated)</v>
      </c>
      <c r="C36" s="60">
        <f>'CATR-Er'!C25</f>
        <v>0.01</v>
      </c>
      <c r="D36" s="60">
        <f>'CATR-Er'!D25</f>
        <v>0.01</v>
      </c>
      <c r="E36" s="50" t="str">
        <f>'CATR-Er'!F25</f>
        <v>Gaussian</v>
      </c>
      <c r="F36" s="60">
        <f>'CATR-Er'!G25</f>
        <v>1</v>
      </c>
      <c r="G36" s="50">
        <f>'CATR-Er'!H25</f>
        <v>1</v>
      </c>
      <c r="H36" s="2">
        <f t="shared" si="8"/>
        <v>0.01</v>
      </c>
      <c r="I36" s="2">
        <f t="shared" si="9"/>
        <v>0.01</v>
      </c>
      <c r="J36" s="17"/>
      <c r="K36" s="210">
        <f t="shared" si="6"/>
        <v>1E-4</v>
      </c>
      <c r="L36" s="210">
        <f t="shared" si="7"/>
        <v>1E-4</v>
      </c>
      <c r="N36" s="59"/>
    </row>
    <row r="37" spans="1:14">
      <c r="A37" s="50" t="str">
        <f>'CATR-Er'!A26</f>
        <v>A2-7</v>
      </c>
      <c r="B37" s="64" t="str">
        <f>'CATR-Er'!B26</f>
        <v>Influence of the calibration antenna feed cable</v>
      </c>
      <c r="C37" s="60">
        <f>'CATR-Er'!C26</f>
        <v>0.21</v>
      </c>
      <c r="D37" s="60">
        <f>'CATR-Er'!D26</f>
        <v>0.28999999999999998</v>
      </c>
      <c r="E37" s="50" t="str">
        <f>'CATR-Er'!F26</f>
        <v>U-shaped</v>
      </c>
      <c r="F37" s="60">
        <f>'CATR-Er'!G26</f>
        <v>1.4142135623730951</v>
      </c>
      <c r="G37" s="50">
        <f>'CATR-Er'!H26</f>
        <v>1</v>
      </c>
      <c r="H37" s="2">
        <f t="shared" si="8"/>
        <v>0.14849242404917495</v>
      </c>
      <c r="I37" s="2">
        <f t="shared" si="9"/>
        <v>0.20506096654409875</v>
      </c>
      <c r="J37" s="17"/>
      <c r="K37" s="210">
        <f t="shared" si="6"/>
        <v>2.2049999999999993E-2</v>
      </c>
      <c r="L37" s="210">
        <f t="shared" si="7"/>
        <v>4.2049999999999983E-2</v>
      </c>
      <c r="N37" s="59"/>
    </row>
    <row r="38" spans="1:14" ht="22.5">
      <c r="A38" s="50" t="str">
        <f>'CATR-Er'!A27</f>
        <v>C1-4</v>
      </c>
      <c r="B38" s="64" t="str">
        <f>'CATR-Er'!B27</f>
        <v>Uncertainty of the absolute gain of the reference antenna</v>
      </c>
      <c r="C38" s="60">
        <f>'CATR-Er'!C27</f>
        <v>0.52</v>
      </c>
      <c r="D38" s="60">
        <f>'CATR-Er'!D27</f>
        <v>0.52</v>
      </c>
      <c r="E38" s="50" t="str">
        <f>'CATR-Er'!F27</f>
        <v>Rectangular</v>
      </c>
      <c r="F38" s="60">
        <f>'CATR-Er'!G27</f>
        <v>1.7320508075688772</v>
      </c>
      <c r="G38" s="50">
        <f>'CATR-Er'!H27</f>
        <v>1</v>
      </c>
      <c r="H38" s="2">
        <f t="shared" si="8"/>
        <v>0.30022213997860542</v>
      </c>
      <c r="I38" s="2">
        <f t="shared" si="9"/>
        <v>0.30022213997860542</v>
      </c>
      <c r="J38" s="17"/>
      <c r="K38" s="210">
        <f t="shared" si="6"/>
        <v>9.0133333333333343E-2</v>
      </c>
      <c r="L38" s="210">
        <f t="shared" si="7"/>
        <v>9.0133333333333343E-2</v>
      </c>
      <c r="N38" s="59"/>
    </row>
    <row r="39" spans="1:14">
      <c r="A39" s="50" t="str">
        <f>'CATR-Er'!A28</f>
        <v>A2-8</v>
      </c>
      <c r="B39" s="64" t="str">
        <f>'CATR-Er'!B28</f>
        <v>Misalignment positioning system</v>
      </c>
      <c r="C39" s="60">
        <f>'CATR-Er'!C28</f>
        <v>0</v>
      </c>
      <c r="D39" s="60">
        <f>'CATR-Er'!D28</f>
        <v>0</v>
      </c>
      <c r="E39" s="50" t="str">
        <f>'CATR-Er'!F28</f>
        <v xml:space="preserve">Exp. normal </v>
      </c>
      <c r="F39" s="60">
        <f>'CATR-Er'!G28</f>
        <v>2</v>
      </c>
      <c r="G39" s="50">
        <f>'CATR-Er'!H28</f>
        <v>1</v>
      </c>
      <c r="H39" s="2">
        <f t="shared" si="8"/>
        <v>0</v>
      </c>
      <c r="I39" s="2">
        <f t="shared" si="9"/>
        <v>0</v>
      </c>
      <c r="J39" s="17"/>
      <c r="K39" s="210">
        <f t="shared" si="6"/>
        <v>0</v>
      </c>
      <c r="L39" s="210">
        <f t="shared" si="7"/>
        <v>0</v>
      </c>
      <c r="N39" s="59"/>
    </row>
    <row r="40" spans="1:14" ht="22.5">
      <c r="A40" s="50" t="str">
        <f>'CATR-Er'!A29</f>
        <v>A2-1b</v>
      </c>
      <c r="B40" s="64" t="str">
        <f>'CATR-Er'!B29</f>
        <v>Misalignment and pointing error of calibration antenna (for EIRP)</v>
      </c>
      <c r="C40" s="60">
        <f>'CATR-Er'!C29</f>
        <v>0</v>
      </c>
      <c r="D40" s="60">
        <f>'CATR-Er'!D29</f>
        <v>0</v>
      </c>
      <c r="E40" s="50" t="str">
        <f>'CATR-Er'!F29</f>
        <v>Exp. normal</v>
      </c>
      <c r="F40" s="60">
        <f>'CATR-Er'!G29</f>
        <v>2</v>
      </c>
      <c r="G40" s="50">
        <f>'CATR-Er'!H29</f>
        <v>1</v>
      </c>
      <c r="H40" s="2">
        <f t="shared" si="8"/>
        <v>0</v>
      </c>
      <c r="I40" s="2">
        <f t="shared" si="9"/>
        <v>0</v>
      </c>
      <c r="J40" s="17"/>
      <c r="K40" s="210">
        <f t="shared" si="6"/>
        <v>0</v>
      </c>
      <c r="L40" s="210">
        <f t="shared" si="7"/>
        <v>0</v>
      </c>
      <c r="N40" s="59"/>
    </row>
    <row r="41" spans="1:14">
      <c r="A41" s="50" t="str">
        <f>'CATR-Er'!A30</f>
        <v>A2-9</v>
      </c>
      <c r="B41" s="64" t="str">
        <f>'CATR-Er'!B30</f>
        <v>Rotary joints</v>
      </c>
      <c r="C41" s="60">
        <f>'CATR-Er'!C30</f>
        <v>0</v>
      </c>
      <c r="D41" s="60">
        <f>'CATR-Er'!D30</f>
        <v>0</v>
      </c>
      <c r="E41" s="50" t="str">
        <f>'CATR-Er'!F30</f>
        <v>U-shaped</v>
      </c>
      <c r="F41" s="60">
        <f>'CATR-Er'!G30</f>
        <v>1.4142135623730951</v>
      </c>
      <c r="G41" s="50">
        <f>'CATR-Er'!H30</f>
        <v>1</v>
      </c>
      <c r="H41" s="2">
        <f t="shared" si="8"/>
        <v>0</v>
      </c>
      <c r="I41" s="2">
        <f t="shared" si="9"/>
        <v>0</v>
      </c>
      <c r="J41" s="17"/>
      <c r="K41" s="210">
        <f t="shared" si="6"/>
        <v>0</v>
      </c>
      <c r="L41" s="210">
        <f t="shared" si="7"/>
        <v>0</v>
      </c>
      <c r="N41" s="59"/>
    </row>
    <row r="42" spans="1:14" ht="22.5">
      <c r="A42" s="50" t="str">
        <f>'CATR-Er'!A31</f>
        <v>A2-2b</v>
      </c>
      <c r="B42" s="64" t="str">
        <f>'CATR-Er'!B31</f>
        <v>Standing wave between calibration antenna and test range antenna</v>
      </c>
      <c r="C42" s="60">
        <f>'CATR-Er'!C31</f>
        <v>0.09</v>
      </c>
      <c r="D42" s="60">
        <f>'CATR-Er'!D31</f>
        <v>0.09</v>
      </c>
      <c r="E42" s="50" t="str">
        <f>'CATR-Er'!F31</f>
        <v>U-shaped</v>
      </c>
      <c r="F42" s="60">
        <f>'CATR-Er'!G31</f>
        <v>1.4142135623730951</v>
      </c>
      <c r="G42" s="50">
        <f>'CATR-Er'!H31</f>
        <v>1</v>
      </c>
      <c r="H42" s="2">
        <f t="shared" si="8"/>
        <v>6.3639610306789274E-2</v>
      </c>
      <c r="I42" s="2">
        <f t="shared" si="9"/>
        <v>6.3639610306789274E-2</v>
      </c>
      <c r="J42" s="17"/>
      <c r="K42" s="210">
        <f t="shared" si="6"/>
        <v>4.0499999999999998E-3</v>
      </c>
      <c r="L42" s="210">
        <f t="shared" si="7"/>
        <v>4.0499999999999998E-3</v>
      </c>
      <c r="N42" s="59"/>
    </row>
    <row r="43" spans="1:14" ht="22.5">
      <c r="A43" s="50" t="str">
        <f>'CATR-Er'!A32</f>
        <v>A2-4b</v>
      </c>
      <c r="B43" s="64" t="str">
        <f>'CATR-Er'!B32</f>
        <v>QZ ripple experienced by calibration antenna (normal test conditions)</v>
      </c>
      <c r="C43" s="60">
        <f>'CATR-Er'!C32</f>
        <v>8.9999999999999993E-3</v>
      </c>
      <c r="D43" s="60">
        <f>'CATR-Er'!D32</f>
        <v>8.9999999999999993E-3</v>
      </c>
      <c r="E43" s="50" t="str">
        <f>'CATR-Er'!F32</f>
        <v>Gaussian</v>
      </c>
      <c r="F43" s="60">
        <f>'CATR-Er'!G32</f>
        <v>1</v>
      </c>
      <c r="G43" s="50">
        <f>'CATR-Er'!H32</f>
        <v>1</v>
      </c>
      <c r="H43" s="2">
        <f t="shared" si="8"/>
        <v>8.9999999999999993E-3</v>
      </c>
      <c r="I43" s="2">
        <f t="shared" si="9"/>
        <v>8.9999999999999993E-3</v>
      </c>
      <c r="J43" s="17"/>
      <c r="K43" s="210">
        <f t="shared" si="6"/>
        <v>8.099999999999999E-5</v>
      </c>
      <c r="L43" s="210">
        <f t="shared" si="7"/>
        <v>8.099999999999999E-5</v>
      </c>
      <c r="N43" s="59"/>
    </row>
    <row r="44" spans="1:14">
      <c r="A44" s="50" t="str">
        <f>'CATR-Er'!A33</f>
        <v>A2-11</v>
      </c>
      <c r="B44" s="64" t="str">
        <f>'CATR-Er'!B33</f>
        <v>Switching uncertainty</v>
      </c>
      <c r="C44" s="35">
        <f>'CATR-Er'!C33</f>
        <v>0.1</v>
      </c>
      <c r="D44" s="35">
        <f>'CATR-Er'!D33</f>
        <v>0.1</v>
      </c>
      <c r="E44" s="3" t="str">
        <f>'CATR-Er'!F33</f>
        <v>Rectangular</v>
      </c>
      <c r="F44" s="35">
        <f>'CATR-Er'!G33</f>
        <v>1.7320508075688772</v>
      </c>
      <c r="G44" s="3">
        <f>'CATR-Er'!H33</f>
        <v>1</v>
      </c>
      <c r="H44" s="36">
        <f t="shared" si="8"/>
        <v>5.7735026918962581E-2</v>
      </c>
      <c r="I44" s="36">
        <f t="shared" si="9"/>
        <v>5.7735026918962581E-2</v>
      </c>
      <c r="J44" s="17"/>
      <c r="K44" s="210">
        <f t="shared" si="6"/>
        <v>3.333333333333334E-3</v>
      </c>
      <c r="L44" s="210">
        <f t="shared" si="7"/>
        <v>3.333333333333334E-3</v>
      </c>
      <c r="N44" s="59"/>
    </row>
    <row r="45" spans="1:14">
      <c r="A45" s="333" t="s">
        <v>185</v>
      </c>
      <c r="B45" s="333"/>
      <c r="C45" s="333"/>
      <c r="D45" s="333"/>
      <c r="E45" s="333"/>
      <c r="F45" s="333"/>
      <c r="G45" s="333"/>
      <c r="H45" s="167">
        <f t="shared" ref="H45:H46" si="10">K45</f>
        <v>1.5573206691836678</v>
      </c>
      <c r="I45" s="167">
        <f>L45</f>
        <v>1.6598938721094991</v>
      </c>
      <c r="J45" s="13"/>
      <c r="K45" s="210">
        <f>(SUM(K23:K44))^0.5</f>
        <v>1.5573206691836678</v>
      </c>
      <c r="L45" s="210">
        <f>(SUM(L23:L44))^0.5</f>
        <v>1.6598938721094991</v>
      </c>
      <c r="N45" s="59"/>
    </row>
    <row r="46" spans="1:14">
      <c r="A46" s="333" t="s">
        <v>186</v>
      </c>
      <c r="B46" s="333"/>
      <c r="C46" s="333"/>
      <c r="D46" s="333"/>
      <c r="E46" s="333"/>
      <c r="F46" s="333"/>
      <c r="G46" s="333"/>
      <c r="H46" s="167">
        <f t="shared" si="10"/>
        <v>3.0523485115999889</v>
      </c>
      <c r="I46" s="167">
        <f>L46</f>
        <v>3.2533919893346184</v>
      </c>
      <c r="J46" s="13"/>
      <c r="K46" s="210">
        <f>K45*1.96</f>
        <v>3.0523485115999889</v>
      </c>
      <c r="L46" s="210">
        <f>L45*1.96</f>
        <v>3.2533919893346184</v>
      </c>
      <c r="N46" s="59"/>
    </row>
    <row r="47" spans="1:14">
      <c r="A47" s="334"/>
      <c r="B47" s="334"/>
      <c r="C47" s="334"/>
      <c r="D47" s="334"/>
      <c r="E47" s="334"/>
      <c r="F47" s="334"/>
      <c r="G47" s="334"/>
      <c r="H47" s="334"/>
      <c r="I47" s="334"/>
      <c r="N47" s="59"/>
    </row>
    <row r="48" spans="1:14">
      <c r="N48" s="59"/>
    </row>
    <row r="49" spans="1:14" s="108" customFormat="1">
      <c r="A49" s="328" t="s">
        <v>29</v>
      </c>
      <c r="B49" s="328"/>
      <c r="C49" s="328"/>
      <c r="D49" s="328"/>
      <c r="E49" s="328"/>
      <c r="F49" s="328"/>
      <c r="G49" s="328"/>
      <c r="H49" s="328"/>
      <c r="I49" s="328"/>
      <c r="J49" s="118"/>
      <c r="K49" s="314" t="s">
        <v>31</v>
      </c>
      <c r="L49" s="314"/>
      <c r="N49" s="205"/>
    </row>
    <row r="50" spans="1:14" s="108" customFormat="1">
      <c r="A50" s="318" t="s">
        <v>0</v>
      </c>
      <c r="B50" s="318" t="s">
        <v>1</v>
      </c>
      <c r="C50" s="315" t="s">
        <v>241</v>
      </c>
      <c r="D50" s="315"/>
      <c r="E50" s="318" t="s">
        <v>2</v>
      </c>
      <c r="F50" s="315" t="s">
        <v>3</v>
      </c>
      <c r="G50" s="323" t="s">
        <v>194</v>
      </c>
      <c r="H50" s="315" t="s">
        <v>184</v>
      </c>
      <c r="I50" s="315"/>
      <c r="J50" s="119"/>
      <c r="K50" s="314"/>
      <c r="L50" s="314"/>
      <c r="N50" s="205"/>
    </row>
    <row r="51" spans="1:14" s="108" customFormat="1" ht="22.5">
      <c r="A51" s="318"/>
      <c r="B51" s="318"/>
      <c r="C51" s="114" t="s">
        <v>163</v>
      </c>
      <c r="D51" s="114" t="s">
        <v>164</v>
      </c>
      <c r="E51" s="318"/>
      <c r="F51" s="315"/>
      <c r="G51" s="323"/>
      <c r="H51" s="114" t="s">
        <v>163</v>
      </c>
      <c r="I51" s="114" t="s">
        <v>164</v>
      </c>
      <c r="J51" s="181"/>
      <c r="K51" s="314"/>
      <c r="L51" s="314"/>
      <c r="N51" s="205"/>
    </row>
    <row r="52" spans="1:14" s="108" customFormat="1">
      <c r="A52" s="317" t="s">
        <v>177</v>
      </c>
      <c r="B52" s="317"/>
      <c r="C52" s="317"/>
      <c r="D52" s="317"/>
      <c r="E52" s="317"/>
      <c r="F52" s="317"/>
      <c r="G52" s="317"/>
      <c r="H52" s="317"/>
      <c r="I52" s="317"/>
      <c r="J52" s="109"/>
      <c r="K52" s="211"/>
      <c r="L52" s="211"/>
      <c r="N52" s="205"/>
    </row>
    <row r="53" spans="1:14" s="108" customFormat="1">
      <c r="A53" s="317" t="s">
        <v>11</v>
      </c>
      <c r="B53" s="317"/>
      <c r="C53" s="317"/>
      <c r="D53" s="317"/>
      <c r="E53" s="317"/>
      <c r="F53" s="317"/>
      <c r="G53" s="317"/>
      <c r="H53" s="317"/>
      <c r="I53" s="317"/>
      <c r="J53" s="109"/>
      <c r="K53" s="208">
        <f>H53^2</f>
        <v>0</v>
      </c>
      <c r="L53" s="208">
        <f>I53^2</f>
        <v>0</v>
      </c>
      <c r="N53" s="205"/>
    </row>
    <row r="54" spans="1:14" s="108" customFormat="1">
      <c r="A54" s="318" t="s">
        <v>185</v>
      </c>
      <c r="B54" s="318"/>
      <c r="C54" s="318"/>
      <c r="D54" s="318"/>
      <c r="E54" s="318"/>
      <c r="F54" s="318"/>
      <c r="G54" s="318"/>
      <c r="H54" s="178">
        <f>K54</f>
        <v>0</v>
      </c>
      <c r="I54" s="178">
        <f>L54</f>
        <v>0</v>
      </c>
      <c r="J54" s="124"/>
      <c r="K54" s="207">
        <f>(SUM(K53:K53))^0.5</f>
        <v>0</v>
      </c>
      <c r="L54" s="207">
        <f>(SUM(L53:L53))^0.5</f>
        <v>0</v>
      </c>
      <c r="N54" s="205"/>
    </row>
    <row r="55" spans="1:14" s="108" customFormat="1">
      <c r="A55" s="318" t="s">
        <v>186</v>
      </c>
      <c r="B55" s="318"/>
      <c r="C55" s="318"/>
      <c r="D55" s="318"/>
      <c r="E55" s="318"/>
      <c r="F55" s="318"/>
      <c r="G55" s="318"/>
      <c r="H55" s="178">
        <f t="shared" ref="H55" si="11">K55</f>
        <v>0</v>
      </c>
      <c r="I55" s="178">
        <f>L55</f>
        <v>0</v>
      </c>
      <c r="J55" s="124"/>
      <c r="K55" s="207">
        <f>K54*1.96</f>
        <v>0</v>
      </c>
      <c r="L55" s="207">
        <f>L54*1.96</f>
        <v>0</v>
      </c>
      <c r="N55" s="205"/>
    </row>
    <row r="56" spans="1:14" s="108" customFormat="1">
      <c r="B56" s="111"/>
      <c r="C56" s="117"/>
      <c r="D56" s="117"/>
      <c r="F56" s="117"/>
      <c r="H56" s="117"/>
      <c r="I56" s="117"/>
      <c r="J56" s="118"/>
      <c r="K56" s="206"/>
      <c r="L56" s="206"/>
      <c r="N56" s="205"/>
    </row>
    <row r="57" spans="1:14" s="108" customFormat="1">
      <c r="A57" s="320" t="s">
        <v>34</v>
      </c>
      <c r="B57" s="320"/>
      <c r="C57" s="320"/>
      <c r="D57" s="320"/>
      <c r="E57" s="320"/>
      <c r="F57" s="320"/>
      <c r="G57" s="320"/>
      <c r="H57" s="320"/>
      <c r="I57" s="320"/>
      <c r="J57" s="125"/>
      <c r="K57" s="314" t="s">
        <v>31</v>
      </c>
      <c r="L57" s="314"/>
      <c r="N57" s="205"/>
    </row>
    <row r="58" spans="1:14" s="108" customFormat="1">
      <c r="A58" s="318" t="s">
        <v>0</v>
      </c>
      <c r="B58" s="318" t="s">
        <v>1</v>
      </c>
      <c r="C58" s="315" t="s">
        <v>241</v>
      </c>
      <c r="D58" s="315"/>
      <c r="E58" s="318" t="s">
        <v>2</v>
      </c>
      <c r="F58" s="315" t="s">
        <v>3</v>
      </c>
      <c r="G58" s="323" t="s">
        <v>194</v>
      </c>
      <c r="H58" s="315" t="s">
        <v>184</v>
      </c>
      <c r="I58" s="315"/>
      <c r="J58" s="119"/>
      <c r="K58" s="314"/>
      <c r="L58" s="314"/>
      <c r="N58" s="205"/>
    </row>
    <row r="59" spans="1:14" s="108" customFormat="1" ht="22.5">
      <c r="A59" s="318"/>
      <c r="B59" s="318"/>
      <c r="C59" s="114" t="s">
        <v>163</v>
      </c>
      <c r="D59" s="114" t="s">
        <v>164</v>
      </c>
      <c r="E59" s="318"/>
      <c r="F59" s="315"/>
      <c r="G59" s="323"/>
      <c r="H59" s="114" t="s">
        <v>163</v>
      </c>
      <c r="I59" s="114" t="s">
        <v>164</v>
      </c>
      <c r="J59" s="181"/>
      <c r="K59" s="314"/>
      <c r="L59" s="314"/>
      <c r="N59" s="205"/>
    </row>
    <row r="60" spans="1:14" s="108" customFormat="1">
      <c r="A60" s="327" t="s">
        <v>177</v>
      </c>
      <c r="B60" s="327"/>
      <c r="C60" s="327"/>
      <c r="D60" s="327"/>
      <c r="E60" s="327"/>
      <c r="F60" s="327"/>
      <c r="G60" s="327"/>
      <c r="H60" s="327"/>
      <c r="I60" s="327"/>
      <c r="J60" s="106"/>
      <c r="K60" s="211"/>
      <c r="L60" s="211"/>
      <c r="N60" s="205"/>
    </row>
    <row r="61" spans="1:14" s="108" customFormat="1">
      <c r="A61" s="327" t="s">
        <v>33</v>
      </c>
      <c r="B61" s="327"/>
      <c r="C61" s="327"/>
      <c r="D61" s="327"/>
      <c r="E61" s="327"/>
      <c r="F61" s="327"/>
      <c r="G61" s="327"/>
      <c r="H61" s="327"/>
      <c r="I61" s="327"/>
      <c r="J61" s="106"/>
      <c r="K61" s="208">
        <f>H61^2</f>
        <v>0</v>
      </c>
      <c r="L61" s="208">
        <f>I61^2</f>
        <v>0</v>
      </c>
      <c r="N61" s="205"/>
    </row>
    <row r="62" spans="1:14" s="108" customFormat="1">
      <c r="A62" s="318" t="s">
        <v>185</v>
      </c>
      <c r="B62" s="318"/>
      <c r="C62" s="318"/>
      <c r="D62" s="318"/>
      <c r="E62" s="318"/>
      <c r="F62" s="318"/>
      <c r="G62" s="318"/>
      <c r="H62" s="178">
        <f>K62</f>
        <v>0</v>
      </c>
      <c r="I62" s="178">
        <f t="shared" ref="I62:I63" si="12">L62</f>
        <v>0</v>
      </c>
      <c r="J62" s="124"/>
      <c r="K62" s="207">
        <f>(SUM(K61:K61))^0.5</f>
        <v>0</v>
      </c>
      <c r="L62" s="207">
        <f>(SUM(L61:L61))^0.5</f>
        <v>0</v>
      </c>
      <c r="N62" s="205"/>
    </row>
    <row r="63" spans="1:14" s="108" customFormat="1">
      <c r="A63" s="318" t="s">
        <v>186</v>
      </c>
      <c r="B63" s="318"/>
      <c r="C63" s="318"/>
      <c r="D63" s="318"/>
      <c r="E63" s="318"/>
      <c r="F63" s="318"/>
      <c r="G63" s="318"/>
      <c r="H63" s="178">
        <f t="shared" ref="H63" si="13">K63</f>
        <v>0</v>
      </c>
      <c r="I63" s="178">
        <f t="shared" si="12"/>
        <v>0</v>
      </c>
      <c r="J63" s="124"/>
      <c r="K63" s="207">
        <f>K62*1.96</f>
        <v>0</v>
      </c>
      <c r="L63" s="207">
        <f>L62*1.96</f>
        <v>0</v>
      </c>
      <c r="N63" s="205"/>
    </row>
    <row r="64" spans="1:14" s="108" customFormat="1">
      <c r="B64" s="111"/>
      <c r="C64" s="117"/>
      <c r="D64" s="117"/>
      <c r="F64" s="117"/>
      <c r="H64" s="117"/>
      <c r="I64" s="117"/>
      <c r="J64" s="118"/>
      <c r="K64" s="206"/>
      <c r="L64" s="206"/>
      <c r="N64" s="205"/>
    </row>
    <row r="65" spans="1:14" s="108" customFormat="1">
      <c r="A65" s="328" t="s">
        <v>39</v>
      </c>
      <c r="B65" s="328"/>
      <c r="C65" s="328"/>
      <c r="D65" s="328"/>
      <c r="E65" s="328"/>
      <c r="F65" s="328"/>
      <c r="G65" s="328"/>
      <c r="H65" s="328"/>
      <c r="I65" s="328"/>
      <c r="J65" s="118"/>
      <c r="K65" s="314" t="s">
        <v>31</v>
      </c>
      <c r="L65" s="314"/>
      <c r="N65" s="205"/>
    </row>
    <row r="66" spans="1:14" s="108" customFormat="1">
      <c r="A66" s="318" t="s">
        <v>0</v>
      </c>
      <c r="B66" s="318" t="s">
        <v>1</v>
      </c>
      <c r="C66" s="315" t="s">
        <v>241</v>
      </c>
      <c r="D66" s="315"/>
      <c r="E66" s="318" t="s">
        <v>2</v>
      </c>
      <c r="F66" s="315" t="s">
        <v>3</v>
      </c>
      <c r="G66" s="323" t="s">
        <v>194</v>
      </c>
      <c r="H66" s="315" t="s">
        <v>184</v>
      </c>
      <c r="I66" s="315"/>
      <c r="J66" s="118"/>
      <c r="K66" s="314"/>
      <c r="L66" s="314"/>
      <c r="N66" s="205"/>
    </row>
    <row r="67" spans="1:14" s="108" customFormat="1" ht="22.5">
      <c r="A67" s="318"/>
      <c r="B67" s="318"/>
      <c r="C67" s="114" t="s">
        <v>163</v>
      </c>
      <c r="D67" s="114" t="s">
        <v>164</v>
      </c>
      <c r="E67" s="318"/>
      <c r="F67" s="315"/>
      <c r="G67" s="323"/>
      <c r="H67" s="114" t="s">
        <v>163</v>
      </c>
      <c r="I67" s="114" t="s">
        <v>164</v>
      </c>
      <c r="J67" s="118"/>
      <c r="K67" s="314"/>
      <c r="L67" s="314"/>
      <c r="N67" s="205"/>
    </row>
    <row r="68" spans="1:14" s="108" customFormat="1">
      <c r="A68" s="327" t="s">
        <v>177</v>
      </c>
      <c r="B68" s="327"/>
      <c r="C68" s="327"/>
      <c r="D68" s="327"/>
      <c r="E68" s="327"/>
      <c r="F68" s="327"/>
      <c r="G68" s="327"/>
      <c r="H68" s="327"/>
      <c r="I68" s="327"/>
      <c r="J68" s="118"/>
      <c r="K68" s="211"/>
      <c r="L68" s="211"/>
      <c r="N68" s="205"/>
    </row>
    <row r="69" spans="1:14" s="108" customFormat="1">
      <c r="A69" s="327" t="s">
        <v>33</v>
      </c>
      <c r="B69" s="327"/>
      <c r="C69" s="327"/>
      <c r="D69" s="327"/>
      <c r="E69" s="327"/>
      <c r="F69" s="327"/>
      <c r="G69" s="327"/>
      <c r="H69" s="327"/>
      <c r="I69" s="327"/>
      <c r="J69" s="118"/>
      <c r="K69" s="208">
        <f>H69^2</f>
        <v>0</v>
      </c>
      <c r="L69" s="208">
        <f>I69^2</f>
        <v>0</v>
      </c>
      <c r="N69" s="205"/>
    </row>
    <row r="70" spans="1:14" s="108" customFormat="1">
      <c r="A70" s="318" t="s">
        <v>185</v>
      </c>
      <c r="B70" s="318"/>
      <c r="C70" s="318"/>
      <c r="D70" s="318"/>
      <c r="E70" s="318"/>
      <c r="F70" s="318"/>
      <c r="G70" s="318"/>
      <c r="H70" s="178">
        <f>K70</f>
        <v>0</v>
      </c>
      <c r="I70" s="178">
        <f t="shared" ref="I70:I71" si="14">L70</f>
        <v>0</v>
      </c>
      <c r="J70" s="118"/>
      <c r="K70" s="207">
        <f>(SUM(K69:K69))^0.5</f>
        <v>0</v>
      </c>
      <c r="L70" s="207">
        <f>(SUM(L69:L69))^0.5</f>
        <v>0</v>
      </c>
      <c r="N70" s="205"/>
    </row>
    <row r="71" spans="1:14" s="108" customFormat="1">
      <c r="A71" s="318" t="s">
        <v>186</v>
      </c>
      <c r="B71" s="318"/>
      <c r="C71" s="318"/>
      <c r="D71" s="318"/>
      <c r="E71" s="318"/>
      <c r="F71" s="318"/>
      <c r="G71" s="318"/>
      <c r="H71" s="178">
        <f t="shared" ref="H71" si="15">K71</f>
        <v>0</v>
      </c>
      <c r="I71" s="178">
        <f t="shared" si="14"/>
        <v>0</v>
      </c>
      <c r="J71" s="118"/>
      <c r="K71" s="207">
        <f>K70*1.96</f>
        <v>0</v>
      </c>
      <c r="L71" s="207">
        <f>L70*1.96</f>
        <v>0</v>
      </c>
      <c r="N71" s="205"/>
    </row>
    <row r="72" spans="1:14" s="108" customFormat="1">
      <c r="B72" s="111"/>
      <c r="C72" s="117"/>
      <c r="D72" s="117"/>
      <c r="F72" s="117"/>
      <c r="H72" s="117"/>
      <c r="I72" s="117"/>
      <c r="J72" s="118"/>
      <c r="K72" s="206"/>
      <c r="L72" s="206"/>
    </row>
    <row r="73" spans="1:14">
      <c r="B73" s="55"/>
    </row>
    <row r="74" spans="1:14">
      <c r="B74" s="55"/>
    </row>
  </sheetData>
  <mergeCells count="70">
    <mergeCell ref="A69:I69"/>
    <mergeCell ref="A70:G70"/>
    <mergeCell ref="A71:G71"/>
    <mergeCell ref="K65:L67"/>
    <mergeCell ref="A66:A67"/>
    <mergeCell ref="B66:B67"/>
    <mergeCell ref="C66:D66"/>
    <mergeCell ref="E66:E67"/>
    <mergeCell ref="F66:F67"/>
    <mergeCell ref="G66:G67"/>
    <mergeCell ref="H66:I66"/>
    <mergeCell ref="A65:I65"/>
    <mergeCell ref="A63:G63"/>
    <mergeCell ref="A68:I68"/>
    <mergeCell ref="A52:I52"/>
    <mergeCell ref="A53:I53"/>
    <mergeCell ref="A54:G54"/>
    <mergeCell ref="A55:G55"/>
    <mergeCell ref="A57:I57"/>
    <mergeCell ref="A58:A59"/>
    <mergeCell ref="B58:B59"/>
    <mergeCell ref="A60:I60"/>
    <mergeCell ref="A61:I61"/>
    <mergeCell ref="A62:G62"/>
    <mergeCell ref="K57:L59"/>
    <mergeCell ref="C58:D58"/>
    <mergeCell ref="E58:E59"/>
    <mergeCell ref="F58:F59"/>
    <mergeCell ref="G58:G59"/>
    <mergeCell ref="H58:I58"/>
    <mergeCell ref="K49:L51"/>
    <mergeCell ref="A50:A51"/>
    <mergeCell ref="B50:B51"/>
    <mergeCell ref="C50:D50"/>
    <mergeCell ref="E50:E51"/>
    <mergeCell ref="F50:F51"/>
    <mergeCell ref="G50:G51"/>
    <mergeCell ref="H50:I50"/>
    <mergeCell ref="A49:I49"/>
    <mergeCell ref="A22:I22"/>
    <mergeCell ref="A32:I32"/>
    <mergeCell ref="A45:G45"/>
    <mergeCell ref="A46:G46"/>
    <mergeCell ref="A47:I47"/>
    <mergeCell ref="A14:I14"/>
    <mergeCell ref="A15:I15"/>
    <mergeCell ref="A16:G16"/>
    <mergeCell ref="A17:G17"/>
    <mergeCell ref="K19:L21"/>
    <mergeCell ref="A20:A21"/>
    <mergeCell ref="B20:B21"/>
    <mergeCell ref="C20:D20"/>
    <mergeCell ref="E20:E21"/>
    <mergeCell ref="F20:F21"/>
    <mergeCell ref="G20:G21"/>
    <mergeCell ref="H20:I20"/>
    <mergeCell ref="A19:I19"/>
    <mergeCell ref="N1:N3"/>
    <mergeCell ref="B2:B3"/>
    <mergeCell ref="C2:D2"/>
    <mergeCell ref="A11:I11"/>
    <mergeCell ref="K11:L13"/>
    <mergeCell ref="A12:A13"/>
    <mergeCell ref="B12:B13"/>
    <mergeCell ref="C12:D12"/>
    <mergeCell ref="E12:E13"/>
    <mergeCell ref="F12:F13"/>
    <mergeCell ref="G12:G13"/>
    <mergeCell ref="H12:I12"/>
    <mergeCell ref="B1:D1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workbookViewId="0">
      <selection activeCell="A2" sqref="A2"/>
    </sheetView>
  </sheetViews>
  <sheetFormatPr defaultColWidth="9.140625" defaultRowHeight="11.25"/>
  <cols>
    <col min="1" max="1" width="3.42578125" style="49" bestFit="1" customWidth="1"/>
    <col min="2" max="2" width="17" style="49" bestFit="1" customWidth="1"/>
    <col min="3" max="4" width="11.85546875" style="49" customWidth="1"/>
    <col min="5" max="5" width="24.28515625" style="49" bestFit="1" customWidth="1"/>
    <col min="6" max="6" width="29.7109375" style="49" bestFit="1" customWidth="1"/>
    <col min="7" max="7" width="2.85546875" style="49" bestFit="1" customWidth="1"/>
    <col min="8" max="8" width="7.85546875" style="49" bestFit="1" customWidth="1"/>
    <col min="9" max="9" width="6.5703125" style="49" bestFit="1" customWidth="1"/>
    <col min="10" max="10" width="3.85546875" style="51" customWidth="1"/>
    <col min="11" max="12" width="1.85546875" style="49" bestFit="1" customWidth="1"/>
    <col min="13" max="14" width="5" style="49" customWidth="1"/>
    <col min="15" max="15" width="20.85546875" style="49" bestFit="1" customWidth="1"/>
    <col min="16" max="16384" width="9.140625" style="49"/>
  </cols>
  <sheetData>
    <row r="1" spans="1:15">
      <c r="B1" s="283"/>
      <c r="C1" s="284" t="s">
        <v>183</v>
      </c>
      <c r="D1" s="284"/>
      <c r="O1" s="283" t="s">
        <v>172</v>
      </c>
    </row>
    <row r="2" spans="1:15" ht="22.5">
      <c r="B2" s="283"/>
      <c r="C2" s="9" t="s">
        <v>163</v>
      </c>
      <c r="D2" s="9" t="s">
        <v>164</v>
      </c>
      <c r="O2" s="283"/>
    </row>
    <row r="3" spans="1:15">
      <c r="B3" s="179" t="s">
        <v>65</v>
      </c>
      <c r="C3" s="20"/>
      <c r="D3" s="20"/>
      <c r="O3" s="283"/>
    </row>
    <row r="4" spans="1:15">
      <c r="B4" s="34" t="s">
        <v>22</v>
      </c>
      <c r="C4" s="32"/>
      <c r="D4" s="32"/>
      <c r="E4" s="70"/>
      <c r="F4" s="70"/>
      <c r="G4" s="70"/>
      <c r="H4" s="70"/>
      <c r="I4" s="70"/>
      <c r="J4" s="61"/>
      <c r="K4" s="70"/>
      <c r="L4" s="70"/>
      <c r="M4" s="70"/>
      <c r="O4" s="59"/>
    </row>
    <row r="5" spans="1:15">
      <c r="B5" s="34" t="s">
        <v>29</v>
      </c>
      <c r="C5" s="32"/>
      <c r="D5" s="32"/>
      <c r="E5" s="70"/>
      <c r="F5" s="70"/>
      <c r="G5" s="70"/>
      <c r="H5" s="70"/>
      <c r="I5" s="70"/>
      <c r="J5" s="61"/>
      <c r="K5" s="70"/>
      <c r="L5" s="70"/>
      <c r="M5" s="70"/>
      <c r="O5" s="59"/>
    </row>
    <row r="6" spans="1:15">
      <c r="B6" s="34" t="s">
        <v>38</v>
      </c>
      <c r="C6" s="32"/>
      <c r="D6" s="32"/>
      <c r="E6" s="70"/>
      <c r="F6" s="70"/>
      <c r="G6" s="70"/>
      <c r="H6" s="70"/>
      <c r="I6" s="70"/>
      <c r="J6" s="61"/>
      <c r="K6" s="70"/>
      <c r="L6" s="70"/>
      <c r="M6" s="70"/>
      <c r="O6" s="59"/>
    </row>
    <row r="7" spans="1:15">
      <c r="B7" s="34" t="s">
        <v>40</v>
      </c>
      <c r="C7" s="32"/>
      <c r="D7" s="32"/>
      <c r="E7" s="70"/>
      <c r="F7" s="70"/>
      <c r="G7" s="70"/>
      <c r="H7" s="70"/>
      <c r="I7" s="70"/>
      <c r="J7" s="61"/>
      <c r="K7" s="70"/>
      <c r="L7" s="70"/>
      <c r="M7" s="70"/>
      <c r="O7" s="59"/>
    </row>
    <row r="8" spans="1:15">
      <c r="B8" s="174" t="s">
        <v>64</v>
      </c>
      <c r="C8" s="33">
        <v>0.4</v>
      </c>
      <c r="D8" s="33">
        <v>0.4</v>
      </c>
      <c r="E8" s="90"/>
      <c r="F8" s="70"/>
      <c r="G8" s="70"/>
      <c r="H8" s="70"/>
      <c r="I8" s="70"/>
      <c r="J8" s="61"/>
      <c r="K8" s="70"/>
      <c r="L8" s="70"/>
      <c r="M8" s="70"/>
      <c r="O8" s="197" t="s">
        <v>270</v>
      </c>
    </row>
    <row r="9" spans="1:15">
      <c r="B9" s="70"/>
      <c r="C9" s="70"/>
      <c r="D9" s="70"/>
      <c r="E9" s="70"/>
      <c r="F9" s="70"/>
      <c r="G9" s="70"/>
      <c r="H9" s="70"/>
      <c r="I9" s="70"/>
      <c r="J9" s="61"/>
      <c r="K9" s="70"/>
      <c r="L9" s="70"/>
      <c r="M9" s="70"/>
      <c r="O9" s="59"/>
    </row>
    <row r="10" spans="1:15" s="108" customFormat="1">
      <c r="A10" s="335" t="s">
        <v>65</v>
      </c>
      <c r="B10" s="336"/>
      <c r="C10" s="336"/>
      <c r="D10" s="336"/>
      <c r="E10" s="336"/>
      <c r="F10" s="336"/>
      <c r="G10" s="336"/>
      <c r="H10" s="336"/>
      <c r="I10" s="336"/>
      <c r="J10" s="106"/>
      <c r="K10" s="336" t="s">
        <v>31</v>
      </c>
      <c r="L10" s="336"/>
      <c r="M10" s="336"/>
      <c r="O10" s="205"/>
    </row>
    <row r="11" spans="1:15" s="108" customFormat="1">
      <c r="A11" s="318" t="s">
        <v>0</v>
      </c>
      <c r="B11" s="318" t="s">
        <v>1</v>
      </c>
      <c r="C11" s="315" t="s">
        <v>241</v>
      </c>
      <c r="D11" s="315"/>
      <c r="E11" s="318" t="s">
        <v>2</v>
      </c>
      <c r="F11" s="315" t="s">
        <v>3</v>
      </c>
      <c r="G11" s="323" t="s">
        <v>194</v>
      </c>
      <c r="H11" s="315" t="s">
        <v>184</v>
      </c>
      <c r="I11" s="315"/>
      <c r="J11" s="109"/>
      <c r="K11" s="336"/>
      <c r="L11" s="336"/>
      <c r="M11" s="336"/>
      <c r="O11" s="205"/>
    </row>
    <row r="12" spans="1:15" s="111" customFormat="1" ht="22.5">
      <c r="A12" s="318"/>
      <c r="B12" s="318"/>
      <c r="C12" s="176" t="s">
        <v>163</v>
      </c>
      <c r="D12" s="176" t="s">
        <v>164</v>
      </c>
      <c r="E12" s="318"/>
      <c r="F12" s="315"/>
      <c r="G12" s="323"/>
      <c r="H12" s="176" t="s">
        <v>163</v>
      </c>
      <c r="I12" s="176" t="s">
        <v>164</v>
      </c>
      <c r="J12" s="110"/>
      <c r="K12" s="336"/>
      <c r="L12" s="336"/>
      <c r="M12" s="336"/>
      <c r="O12" s="184"/>
    </row>
    <row r="13" spans="1:15" s="108" customFormat="1">
      <c r="A13" s="318" t="s">
        <v>177</v>
      </c>
      <c r="B13" s="318"/>
      <c r="C13" s="318"/>
      <c r="D13" s="318"/>
      <c r="E13" s="318"/>
      <c r="F13" s="318"/>
      <c r="G13" s="318"/>
      <c r="H13" s="318"/>
      <c r="I13" s="318"/>
      <c r="J13" s="109"/>
      <c r="K13" s="112"/>
      <c r="L13" s="112"/>
      <c r="M13" s="112"/>
      <c r="O13" s="205"/>
    </row>
    <row r="14" spans="1:15" s="108" customFormat="1">
      <c r="A14" s="318" t="s">
        <v>11</v>
      </c>
      <c r="B14" s="318"/>
      <c r="C14" s="318"/>
      <c r="D14" s="318"/>
      <c r="E14" s="318"/>
      <c r="F14" s="318"/>
      <c r="G14" s="318"/>
      <c r="H14" s="318"/>
      <c r="I14" s="318"/>
      <c r="J14" s="109"/>
      <c r="K14" s="126">
        <f>H14^2</f>
        <v>0</v>
      </c>
      <c r="L14" s="126">
        <f>I14^2</f>
        <v>0</v>
      </c>
      <c r="M14" s="126" t="e">
        <f>#REF!^2</f>
        <v>#REF!</v>
      </c>
      <c r="O14" s="205"/>
    </row>
    <row r="15" spans="1:15" s="108" customFormat="1">
      <c r="A15" s="318" t="s">
        <v>185</v>
      </c>
      <c r="B15" s="318"/>
      <c r="C15" s="318"/>
      <c r="D15" s="318"/>
      <c r="E15" s="318"/>
      <c r="F15" s="318"/>
      <c r="G15" s="318"/>
      <c r="H15" s="114">
        <f>K15</f>
        <v>0</v>
      </c>
      <c r="I15" s="114">
        <f>L15</f>
        <v>0</v>
      </c>
      <c r="J15" s="115"/>
      <c r="K15" s="113">
        <f>(SUM(K14:K14))^0.5</f>
        <v>0</v>
      </c>
      <c r="L15" s="113">
        <f>(SUM(L14:L14))^0.5</f>
        <v>0</v>
      </c>
      <c r="M15" s="113" t="e">
        <f>(SUM(M14:M14))^0.5</f>
        <v>#REF!</v>
      </c>
      <c r="O15" s="205"/>
    </row>
    <row r="16" spans="1:15" s="108" customFormat="1">
      <c r="A16" s="318" t="s">
        <v>186</v>
      </c>
      <c r="B16" s="318"/>
      <c r="C16" s="318"/>
      <c r="D16" s="318"/>
      <c r="E16" s="318"/>
      <c r="F16" s="318"/>
      <c r="G16" s="318"/>
      <c r="H16" s="114">
        <f>K16</f>
        <v>0</v>
      </c>
      <c r="I16" s="114">
        <f>L16</f>
        <v>0</v>
      </c>
      <c r="J16" s="115"/>
      <c r="K16" s="113">
        <f>K15*1.96</f>
        <v>0</v>
      </c>
      <c r="L16" s="113">
        <f>L15*1.96</f>
        <v>0</v>
      </c>
      <c r="M16" s="113" t="e">
        <f>M15*1.96</f>
        <v>#REF!</v>
      </c>
      <c r="O16" s="205"/>
    </row>
    <row r="17" spans="1:15" s="108" customFormat="1">
      <c r="A17" s="111"/>
      <c r="B17" s="111"/>
      <c r="C17" s="111"/>
      <c r="D17" s="111"/>
      <c r="E17" s="111"/>
      <c r="F17" s="111"/>
      <c r="G17" s="111"/>
      <c r="H17" s="111"/>
      <c r="I17" s="111"/>
      <c r="J17" s="118"/>
      <c r="O17" s="205"/>
    </row>
    <row r="18" spans="1:15" s="108" customFormat="1">
      <c r="A18" s="335" t="s">
        <v>22</v>
      </c>
      <c r="B18" s="335"/>
      <c r="C18" s="335"/>
      <c r="D18" s="335"/>
      <c r="E18" s="335"/>
      <c r="F18" s="335"/>
      <c r="G18" s="335"/>
      <c r="H18" s="335"/>
      <c r="I18" s="335"/>
      <c r="J18" s="118"/>
      <c r="K18" s="335" t="s">
        <v>31</v>
      </c>
      <c r="L18" s="335"/>
      <c r="M18" s="335"/>
      <c r="O18" s="205"/>
    </row>
    <row r="19" spans="1:15" s="108" customFormat="1">
      <c r="A19" s="318" t="s">
        <v>0</v>
      </c>
      <c r="B19" s="318" t="s">
        <v>1</v>
      </c>
      <c r="C19" s="315" t="s">
        <v>241</v>
      </c>
      <c r="D19" s="315"/>
      <c r="E19" s="318" t="s">
        <v>2</v>
      </c>
      <c r="F19" s="315" t="s">
        <v>3</v>
      </c>
      <c r="G19" s="323" t="s">
        <v>194</v>
      </c>
      <c r="H19" s="315" t="s">
        <v>184</v>
      </c>
      <c r="I19" s="315"/>
      <c r="J19" s="119"/>
      <c r="K19" s="335"/>
      <c r="L19" s="335"/>
      <c r="M19" s="335"/>
      <c r="O19" s="205"/>
    </row>
    <row r="20" spans="1:15" s="108" customFormat="1" ht="22.5">
      <c r="A20" s="318"/>
      <c r="B20" s="318"/>
      <c r="C20" s="176" t="s">
        <v>163</v>
      </c>
      <c r="D20" s="176" t="s">
        <v>164</v>
      </c>
      <c r="E20" s="318"/>
      <c r="F20" s="315"/>
      <c r="G20" s="323"/>
      <c r="H20" s="176" t="s">
        <v>163</v>
      </c>
      <c r="I20" s="176" t="s">
        <v>164</v>
      </c>
      <c r="J20" s="121"/>
      <c r="K20" s="335"/>
      <c r="L20" s="335"/>
      <c r="M20" s="335"/>
      <c r="O20" s="205"/>
    </row>
    <row r="21" spans="1:15" s="108" customFormat="1">
      <c r="A21" s="318" t="s">
        <v>177</v>
      </c>
      <c r="B21" s="318"/>
      <c r="C21" s="318"/>
      <c r="D21" s="318"/>
      <c r="E21" s="318"/>
      <c r="F21" s="318"/>
      <c r="G21" s="318"/>
      <c r="H21" s="318"/>
      <c r="I21" s="318"/>
      <c r="J21" s="109"/>
      <c r="K21" s="120"/>
      <c r="L21" s="120"/>
      <c r="M21" s="120"/>
      <c r="O21" s="205"/>
    </row>
    <row r="22" spans="1:15" s="108" customFormat="1">
      <c r="A22" s="318" t="s">
        <v>11</v>
      </c>
      <c r="B22" s="318"/>
      <c r="C22" s="318"/>
      <c r="D22" s="318"/>
      <c r="E22" s="318"/>
      <c r="F22" s="318"/>
      <c r="G22" s="318"/>
      <c r="H22" s="318"/>
      <c r="I22" s="318"/>
      <c r="J22" s="109"/>
      <c r="K22" s="113">
        <f>H22^2</f>
        <v>0</v>
      </c>
      <c r="L22" s="113">
        <f>I22^2</f>
        <v>0</v>
      </c>
      <c r="M22" s="113" t="e">
        <f>#REF!^2</f>
        <v>#REF!</v>
      </c>
      <c r="O22" s="205"/>
    </row>
    <row r="23" spans="1:15" s="108" customFormat="1">
      <c r="A23" s="318" t="s">
        <v>185</v>
      </c>
      <c r="B23" s="318"/>
      <c r="C23" s="318"/>
      <c r="D23" s="318"/>
      <c r="E23" s="318"/>
      <c r="F23" s="318"/>
      <c r="G23" s="318"/>
      <c r="H23" s="114">
        <f>K23</f>
        <v>0</v>
      </c>
      <c r="I23" s="114">
        <f>L23</f>
        <v>0</v>
      </c>
      <c r="J23" s="115"/>
      <c r="K23" s="113">
        <f>(SUM(K22:K22))^0.5</f>
        <v>0</v>
      </c>
      <c r="L23" s="113">
        <f>(SUM(L22:L22))^0.5</f>
        <v>0</v>
      </c>
      <c r="M23" s="113" t="e">
        <f>(SUM(M22:M22))^0.5</f>
        <v>#REF!</v>
      </c>
      <c r="O23" s="205"/>
    </row>
    <row r="24" spans="1:15" s="108" customFormat="1">
      <c r="A24" s="318" t="s">
        <v>186</v>
      </c>
      <c r="B24" s="318"/>
      <c r="C24" s="318"/>
      <c r="D24" s="318"/>
      <c r="E24" s="318"/>
      <c r="F24" s="318"/>
      <c r="G24" s="318"/>
      <c r="H24" s="114">
        <f>K24</f>
        <v>0</v>
      </c>
      <c r="I24" s="114">
        <f>L24</f>
        <v>0</v>
      </c>
      <c r="J24" s="115"/>
      <c r="K24" s="113">
        <f>K23*1.96</f>
        <v>0</v>
      </c>
      <c r="L24" s="113">
        <f>L23*1.96</f>
        <v>0</v>
      </c>
      <c r="M24" s="113" t="e">
        <f>M23*1.96</f>
        <v>#REF!</v>
      </c>
      <c r="O24" s="205"/>
    </row>
    <row r="25" spans="1:15" s="108" customFormat="1">
      <c r="A25" s="111"/>
      <c r="B25" s="111"/>
      <c r="C25" s="111"/>
      <c r="D25" s="111"/>
      <c r="E25" s="111"/>
      <c r="F25" s="111"/>
      <c r="G25" s="111"/>
      <c r="H25" s="111"/>
      <c r="I25" s="111"/>
      <c r="J25" s="118"/>
      <c r="O25" s="205"/>
    </row>
    <row r="26" spans="1:15" s="108" customFormat="1">
      <c r="A26" s="335" t="s">
        <v>29</v>
      </c>
      <c r="B26" s="335"/>
      <c r="C26" s="335"/>
      <c r="D26" s="335"/>
      <c r="E26" s="335"/>
      <c r="F26" s="335"/>
      <c r="G26" s="335"/>
      <c r="H26" s="335"/>
      <c r="I26" s="335"/>
      <c r="J26" s="118"/>
      <c r="K26" s="335" t="s">
        <v>31</v>
      </c>
      <c r="L26" s="335"/>
      <c r="M26" s="335"/>
      <c r="O26" s="205"/>
    </row>
    <row r="27" spans="1:15" s="108" customFormat="1">
      <c r="A27" s="318" t="s">
        <v>0</v>
      </c>
      <c r="B27" s="318" t="s">
        <v>1</v>
      </c>
      <c r="C27" s="315" t="s">
        <v>241</v>
      </c>
      <c r="D27" s="315"/>
      <c r="E27" s="318" t="s">
        <v>2</v>
      </c>
      <c r="F27" s="315" t="s">
        <v>3</v>
      </c>
      <c r="G27" s="323" t="s">
        <v>194</v>
      </c>
      <c r="H27" s="315" t="s">
        <v>184</v>
      </c>
      <c r="I27" s="315"/>
      <c r="J27" s="119"/>
      <c r="K27" s="335"/>
      <c r="L27" s="335"/>
      <c r="M27" s="335"/>
      <c r="O27" s="205"/>
    </row>
    <row r="28" spans="1:15" s="108" customFormat="1" ht="22.5">
      <c r="A28" s="318"/>
      <c r="B28" s="318"/>
      <c r="C28" s="176" t="s">
        <v>163</v>
      </c>
      <c r="D28" s="176" t="s">
        <v>164</v>
      </c>
      <c r="E28" s="318"/>
      <c r="F28" s="315"/>
      <c r="G28" s="323"/>
      <c r="H28" s="176" t="s">
        <v>163</v>
      </c>
      <c r="I28" s="176" t="s">
        <v>164</v>
      </c>
      <c r="J28" s="121"/>
      <c r="K28" s="335"/>
      <c r="L28" s="335"/>
      <c r="M28" s="335"/>
      <c r="O28" s="205"/>
    </row>
    <row r="29" spans="1:15" s="108" customFormat="1">
      <c r="A29" s="318" t="s">
        <v>177</v>
      </c>
      <c r="B29" s="318"/>
      <c r="C29" s="318"/>
      <c r="D29" s="318"/>
      <c r="E29" s="318"/>
      <c r="F29" s="318"/>
      <c r="G29" s="318"/>
      <c r="H29" s="318"/>
      <c r="I29" s="318"/>
      <c r="J29" s="109"/>
      <c r="K29" s="122"/>
      <c r="L29" s="122"/>
      <c r="M29" s="122"/>
      <c r="O29" s="205"/>
    </row>
    <row r="30" spans="1:15" s="108" customFormat="1">
      <c r="A30" s="318" t="s">
        <v>11</v>
      </c>
      <c r="B30" s="318"/>
      <c r="C30" s="318"/>
      <c r="D30" s="318"/>
      <c r="E30" s="318"/>
      <c r="F30" s="318"/>
      <c r="G30" s="318"/>
      <c r="H30" s="318"/>
      <c r="I30" s="318"/>
      <c r="J30" s="109"/>
      <c r="K30" s="113">
        <f>H30^2</f>
        <v>0</v>
      </c>
      <c r="L30" s="113">
        <f>I30^2</f>
        <v>0</v>
      </c>
      <c r="M30" s="113" t="e">
        <f>#REF!^2</f>
        <v>#REF!</v>
      </c>
      <c r="O30" s="205"/>
    </row>
    <row r="31" spans="1:15" s="108" customFormat="1">
      <c r="A31" s="318" t="s">
        <v>185</v>
      </c>
      <c r="B31" s="318"/>
      <c r="C31" s="318"/>
      <c r="D31" s="318"/>
      <c r="E31" s="318"/>
      <c r="F31" s="318"/>
      <c r="G31" s="318"/>
      <c r="H31" s="178">
        <f>K31</f>
        <v>0</v>
      </c>
      <c r="I31" s="178">
        <f t="shared" ref="I31:I32" si="0">L31</f>
        <v>0</v>
      </c>
      <c r="J31" s="124"/>
      <c r="K31" s="120">
        <f>(SUM(K30:K30))^0.5</f>
        <v>0</v>
      </c>
      <c r="L31" s="120">
        <f>(SUM(L30:L30))^0.5</f>
        <v>0</v>
      </c>
      <c r="M31" s="120" t="e">
        <f>(SUM(M30:M30))^0.5</f>
        <v>#REF!</v>
      </c>
      <c r="O31" s="205"/>
    </row>
    <row r="32" spans="1:15" s="108" customFormat="1">
      <c r="A32" s="318" t="s">
        <v>186</v>
      </c>
      <c r="B32" s="318"/>
      <c r="C32" s="318"/>
      <c r="D32" s="318"/>
      <c r="E32" s="318"/>
      <c r="F32" s="318"/>
      <c r="G32" s="318"/>
      <c r="H32" s="178">
        <f t="shared" ref="H32" si="1">K32</f>
        <v>0</v>
      </c>
      <c r="I32" s="178">
        <f t="shared" si="0"/>
        <v>0</v>
      </c>
      <c r="J32" s="124"/>
      <c r="K32" s="120">
        <f>K31*1.96</f>
        <v>0</v>
      </c>
      <c r="L32" s="120">
        <f>L31*1.96</f>
        <v>0</v>
      </c>
      <c r="M32" s="120" t="e">
        <f>M31*1.96</f>
        <v>#REF!</v>
      </c>
      <c r="O32" s="205"/>
    </row>
    <row r="33" spans="1:15" s="108" customFormat="1">
      <c r="A33" s="111"/>
      <c r="B33" s="111"/>
      <c r="C33" s="111"/>
      <c r="D33" s="111"/>
      <c r="E33" s="111"/>
      <c r="F33" s="111"/>
      <c r="G33" s="111"/>
      <c r="H33" s="111"/>
      <c r="I33" s="111"/>
      <c r="J33" s="118"/>
      <c r="O33" s="205"/>
    </row>
    <row r="34" spans="1:15" s="108" customFormat="1">
      <c r="A34" s="318" t="s">
        <v>34</v>
      </c>
      <c r="B34" s="318"/>
      <c r="C34" s="318"/>
      <c r="D34" s="318"/>
      <c r="E34" s="318"/>
      <c r="F34" s="318"/>
      <c r="G34" s="318"/>
      <c r="H34" s="318"/>
      <c r="I34" s="318"/>
      <c r="J34" s="125"/>
      <c r="K34" s="335" t="s">
        <v>31</v>
      </c>
      <c r="L34" s="335"/>
      <c r="M34" s="335"/>
      <c r="O34" s="205"/>
    </row>
    <row r="35" spans="1:15" s="108" customFormat="1">
      <c r="A35" s="318" t="s">
        <v>0</v>
      </c>
      <c r="B35" s="318" t="s">
        <v>1</v>
      </c>
      <c r="C35" s="315" t="s">
        <v>241</v>
      </c>
      <c r="D35" s="315"/>
      <c r="E35" s="318" t="s">
        <v>2</v>
      </c>
      <c r="F35" s="315" t="s">
        <v>3</v>
      </c>
      <c r="G35" s="323" t="s">
        <v>194</v>
      </c>
      <c r="H35" s="315" t="s">
        <v>184</v>
      </c>
      <c r="I35" s="315"/>
      <c r="J35" s="119"/>
      <c r="K35" s="335"/>
      <c r="L35" s="335"/>
      <c r="M35" s="335"/>
      <c r="O35" s="205"/>
    </row>
    <row r="36" spans="1:15" s="108" customFormat="1" ht="22.5">
      <c r="A36" s="318"/>
      <c r="B36" s="318"/>
      <c r="C36" s="176" t="s">
        <v>163</v>
      </c>
      <c r="D36" s="176" t="s">
        <v>164</v>
      </c>
      <c r="E36" s="318"/>
      <c r="F36" s="315"/>
      <c r="G36" s="323"/>
      <c r="H36" s="176" t="s">
        <v>163</v>
      </c>
      <c r="I36" s="176" t="s">
        <v>164</v>
      </c>
      <c r="J36" s="121"/>
      <c r="K36" s="335"/>
      <c r="L36" s="335"/>
      <c r="M36" s="335"/>
      <c r="O36" s="205"/>
    </row>
    <row r="37" spans="1:15" s="108" customFormat="1">
      <c r="A37" s="335" t="s">
        <v>177</v>
      </c>
      <c r="B37" s="335"/>
      <c r="C37" s="335"/>
      <c r="D37" s="335"/>
      <c r="E37" s="335"/>
      <c r="F37" s="335"/>
      <c r="G37" s="335"/>
      <c r="H37" s="335"/>
      <c r="I37" s="335"/>
      <c r="J37" s="106"/>
      <c r="K37" s="122"/>
      <c r="L37" s="122"/>
      <c r="M37" s="122"/>
      <c r="O37" s="205"/>
    </row>
    <row r="38" spans="1:15" s="108" customFormat="1">
      <c r="A38" s="335" t="s">
        <v>33</v>
      </c>
      <c r="B38" s="335"/>
      <c r="C38" s="335"/>
      <c r="D38" s="335"/>
      <c r="E38" s="335"/>
      <c r="F38" s="335"/>
      <c r="G38" s="335"/>
      <c r="H38" s="335"/>
      <c r="I38" s="335"/>
      <c r="J38" s="106"/>
      <c r="K38" s="113">
        <f>H38^2</f>
        <v>0</v>
      </c>
      <c r="L38" s="113">
        <f>I38^2</f>
        <v>0</v>
      </c>
      <c r="M38" s="113" t="e">
        <f>#REF!^2</f>
        <v>#REF!</v>
      </c>
      <c r="O38" s="205"/>
    </row>
    <row r="39" spans="1:15" s="108" customFormat="1">
      <c r="A39" s="111"/>
      <c r="B39" s="111"/>
      <c r="C39" s="111"/>
      <c r="D39" s="111"/>
      <c r="E39" s="111"/>
      <c r="F39" s="111"/>
      <c r="G39" s="111"/>
      <c r="H39" s="111"/>
      <c r="I39" s="111"/>
      <c r="J39" s="118"/>
      <c r="O39" s="205"/>
    </row>
    <row r="40" spans="1:15" s="108" customFormat="1">
      <c r="A40" s="335" t="s">
        <v>39</v>
      </c>
      <c r="B40" s="335"/>
      <c r="C40" s="335"/>
      <c r="D40" s="335"/>
      <c r="E40" s="335"/>
      <c r="F40" s="335"/>
      <c r="G40" s="335"/>
      <c r="H40" s="335"/>
      <c r="I40" s="335"/>
      <c r="J40" s="118"/>
      <c r="K40" s="335" t="s">
        <v>31</v>
      </c>
      <c r="L40" s="335"/>
      <c r="M40" s="335"/>
      <c r="O40" s="205"/>
    </row>
    <row r="41" spans="1:15" s="108" customFormat="1">
      <c r="A41" s="318" t="s">
        <v>0</v>
      </c>
      <c r="B41" s="318" t="s">
        <v>1</v>
      </c>
      <c r="C41" s="315" t="s">
        <v>241</v>
      </c>
      <c r="D41" s="315"/>
      <c r="E41" s="318" t="s">
        <v>2</v>
      </c>
      <c r="F41" s="315" t="s">
        <v>3</v>
      </c>
      <c r="G41" s="323" t="s">
        <v>194</v>
      </c>
      <c r="H41" s="315" t="s">
        <v>184</v>
      </c>
      <c r="I41" s="315"/>
      <c r="J41" s="118"/>
      <c r="K41" s="335"/>
      <c r="L41" s="335"/>
      <c r="M41" s="335"/>
      <c r="O41" s="205"/>
    </row>
    <row r="42" spans="1:15" s="108" customFormat="1" ht="22.5">
      <c r="A42" s="318"/>
      <c r="B42" s="318"/>
      <c r="C42" s="176" t="s">
        <v>163</v>
      </c>
      <c r="D42" s="176" t="s">
        <v>164</v>
      </c>
      <c r="E42" s="318"/>
      <c r="F42" s="315"/>
      <c r="G42" s="323"/>
      <c r="H42" s="176" t="s">
        <v>163</v>
      </c>
      <c r="I42" s="176" t="s">
        <v>164</v>
      </c>
      <c r="J42" s="118"/>
      <c r="K42" s="335"/>
      <c r="L42" s="335"/>
      <c r="M42" s="335"/>
      <c r="O42" s="205"/>
    </row>
    <row r="43" spans="1:15" s="108" customFormat="1">
      <c r="A43" s="335" t="s">
        <v>177</v>
      </c>
      <c r="B43" s="335"/>
      <c r="C43" s="335"/>
      <c r="D43" s="335"/>
      <c r="E43" s="335"/>
      <c r="F43" s="335"/>
      <c r="G43" s="335"/>
      <c r="H43" s="335"/>
      <c r="I43" s="335"/>
      <c r="J43" s="118"/>
      <c r="K43" s="122"/>
      <c r="L43" s="122"/>
      <c r="M43" s="122"/>
      <c r="O43" s="205"/>
    </row>
    <row r="44" spans="1:15" s="108" customFormat="1">
      <c r="A44" s="336" t="s">
        <v>33</v>
      </c>
      <c r="B44" s="336"/>
      <c r="C44" s="336"/>
      <c r="D44" s="336"/>
      <c r="E44" s="336"/>
      <c r="F44" s="336"/>
      <c r="G44" s="336"/>
      <c r="H44" s="336"/>
      <c r="I44" s="336"/>
      <c r="J44" s="118"/>
      <c r="K44" s="113">
        <f>H44^2</f>
        <v>0</v>
      </c>
      <c r="L44" s="113">
        <f>I44^2</f>
        <v>0</v>
      </c>
      <c r="M44" s="113" t="e">
        <f>#REF!^2</f>
        <v>#REF!</v>
      </c>
      <c r="O44" s="205"/>
    </row>
    <row r="45" spans="1:15" s="108" customFormat="1">
      <c r="J45" s="118"/>
    </row>
    <row r="46" spans="1:15" s="108" customFormat="1">
      <c r="J46" s="118"/>
    </row>
  </sheetData>
  <mergeCells count="64">
    <mergeCell ref="A43:I43"/>
    <mergeCell ref="A44:I44"/>
    <mergeCell ref="K40:M42"/>
    <mergeCell ref="A41:A42"/>
    <mergeCell ref="B41:B42"/>
    <mergeCell ref="C41:D41"/>
    <mergeCell ref="E41:E42"/>
    <mergeCell ref="F41:F42"/>
    <mergeCell ref="G41:G42"/>
    <mergeCell ref="H41:I41"/>
    <mergeCell ref="A37:I37"/>
    <mergeCell ref="A38:I38"/>
    <mergeCell ref="A40:I40"/>
    <mergeCell ref="K34:M36"/>
    <mergeCell ref="C35:D35"/>
    <mergeCell ref="E35:E36"/>
    <mergeCell ref="F35:F36"/>
    <mergeCell ref="G35:G36"/>
    <mergeCell ref="H35:I35"/>
    <mergeCell ref="A35:A36"/>
    <mergeCell ref="B35:B36"/>
    <mergeCell ref="A29:I29"/>
    <mergeCell ref="A30:I30"/>
    <mergeCell ref="A31:G31"/>
    <mergeCell ref="A32:G32"/>
    <mergeCell ref="A34:I34"/>
    <mergeCell ref="K26:M28"/>
    <mergeCell ref="A27:A28"/>
    <mergeCell ref="B27:B28"/>
    <mergeCell ref="C27:D27"/>
    <mergeCell ref="E27:E28"/>
    <mergeCell ref="F27:F28"/>
    <mergeCell ref="G27:G28"/>
    <mergeCell ref="H27:I27"/>
    <mergeCell ref="A21:I21"/>
    <mergeCell ref="A22:I22"/>
    <mergeCell ref="A23:G23"/>
    <mergeCell ref="A24:G24"/>
    <mergeCell ref="A26:I26"/>
    <mergeCell ref="K18:M20"/>
    <mergeCell ref="A19:A20"/>
    <mergeCell ref="B19:B20"/>
    <mergeCell ref="C19:D19"/>
    <mergeCell ref="E19:E20"/>
    <mergeCell ref="F19:F20"/>
    <mergeCell ref="G19:G20"/>
    <mergeCell ref="H19:I19"/>
    <mergeCell ref="A13:I13"/>
    <mergeCell ref="A14:I14"/>
    <mergeCell ref="A15:G15"/>
    <mergeCell ref="A16:G16"/>
    <mergeCell ref="A18:I18"/>
    <mergeCell ref="O1:O3"/>
    <mergeCell ref="B1:B2"/>
    <mergeCell ref="C1:D1"/>
    <mergeCell ref="A10:I10"/>
    <mergeCell ref="K10:M12"/>
    <mergeCell ref="A11:A12"/>
    <mergeCell ref="B11:B12"/>
    <mergeCell ref="C11:D11"/>
    <mergeCell ref="E11:E12"/>
    <mergeCell ref="F11:F12"/>
    <mergeCell ref="G11:G12"/>
    <mergeCell ref="H11:I1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Summary</vt:lpstr>
      <vt:lpstr>Change history</vt:lpstr>
      <vt:lpstr>TE</vt:lpstr>
      <vt:lpstr>CATR-Er</vt:lpstr>
      <vt:lpstr>Reverb-Er</vt:lpstr>
      <vt:lpstr>IAC-Er</vt:lpstr>
      <vt:lpstr>EIRP</vt:lpstr>
      <vt:lpstr>EIRP extreme</vt:lpstr>
      <vt:lpstr>power dynamics</vt:lpstr>
      <vt:lpstr>EVM</vt:lpstr>
      <vt:lpstr>TX OFF</vt:lpstr>
      <vt:lpstr>In-band TRP</vt:lpstr>
      <vt:lpstr>ACLR-abs</vt:lpstr>
      <vt:lpstr>ACLR-rel</vt:lpstr>
      <vt:lpstr>OBUE</vt:lpstr>
      <vt:lpstr>OOB EM</vt:lpstr>
      <vt:lpstr>RX EM</vt:lpstr>
    </vt:vector>
  </TitlesOfParts>
  <Company>Huawei Technologies Co.,Ltd.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kybett</dc:creator>
  <cp:lastModifiedBy>Michal Szydelko, Huawei</cp:lastModifiedBy>
  <dcterms:created xsi:type="dcterms:W3CDTF">2018-05-02T08:54:26Z</dcterms:created>
  <dcterms:modified xsi:type="dcterms:W3CDTF">2023-02-24T01:41:12Z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(2)nlk92pUlz+1VP0X58kJFG3LBuk7eTCAWpJSZhGQA+cyWMgE9ywC769ai4g6a304fuU+hd/WN
0PHuy7irkptaeqLKO2hcqwFIPMG2b5TpLZy/ZGGyDEMQ6FCKWoXL4111EYeND9MB4XiakS8P
6n07LpXjQo2CX7He59lph7pzwmP87kDOBRgMAkgQ39AQzkxood5ZAJ8rManCtKgyG67sXM4Y
biJi13CbR54p4UAtC7</vt:lpwstr>
  </property>
  <property fmtid="{D5CDD505-2E9C-101B-9397-08002B2CF9AE}" pid="3" name="_2015_ms_pID_7253431">
    <vt:lpwstr>hmYgmqe9StGmRqYHYyGBIuSqe0OTGNc7cWWeqgNkrUNz0CeNUgv11p
nWPZkEpOe0O5WBGt3Kn6ImHoWhmwOJLtMh2mn0tuaJyLZWg9iXJvNXI7kSL4PbiOqWn8QEhR
bazpjFGqEhQu8lEWcB/C6r55V3gAhZExjpiaSVm6F6RPQcu73rH0GWiXAJ+M2RtfuFk=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1677155998</vt:lpwstr>
  </property>
</Properties>
</file>