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AN4\56 RAN4#106 Athens 202302\[304] FR2-2 BS RF\"/>
    </mc:Choice>
  </mc:AlternateContent>
  <bookViews>
    <workbookView xWindow="240" yWindow="45" windowWidth="15150" windowHeight="8040" tabRatio="795" activeTab="4"/>
  </bookViews>
  <sheets>
    <sheet name="summary" sheetId="19" r:id="rId1"/>
    <sheet name="Change history" sheetId="20" r:id="rId2"/>
    <sheet name="TE" sheetId="15" r:id="rId3"/>
    <sheet name="IA-Er" sheetId="12" r:id="rId4"/>
    <sheet name="CATR-Er" sheetId="11" r:id="rId5"/>
    <sheet name="EIS" sheetId="2" r:id="rId6"/>
  </sheets>
  <calcPr calcId="152511"/>
</workbook>
</file>

<file path=xl/calcChain.xml><?xml version="1.0" encoding="utf-8"?>
<calcChain xmlns="http://schemas.openxmlformats.org/spreadsheetml/2006/main">
  <c r="M43" i="2" l="1"/>
  <c r="T43" i="2" s="1"/>
  <c r="K54" i="2"/>
  <c r="S53" i="2"/>
  <c r="R53" i="2"/>
  <c r="R52" i="2"/>
  <c r="Q53" i="2"/>
  <c r="Q52" i="2"/>
  <c r="M50" i="2"/>
  <c r="T50" i="2" s="1"/>
  <c r="L50" i="2"/>
  <c r="S50" i="2" s="1"/>
  <c r="K50" i="2"/>
  <c r="J50" i="2"/>
  <c r="Q50" i="2" s="1"/>
  <c r="T47" i="2"/>
  <c r="S47" i="2"/>
  <c r="R47" i="2"/>
  <c r="Q47" i="2"/>
  <c r="P47" i="2"/>
  <c r="O47" i="2"/>
  <c r="M54" i="2"/>
  <c r="T54" i="2" s="1"/>
  <c r="L54" i="2"/>
  <c r="R54" i="2"/>
  <c r="J54" i="2"/>
  <c r="Q54" i="2" s="1"/>
  <c r="M49" i="2"/>
  <c r="L49" i="2"/>
  <c r="S49" i="2" s="1"/>
  <c r="K49" i="2"/>
  <c r="R49" i="2" s="1"/>
  <c r="J49" i="2"/>
  <c r="Q49" i="2" s="1"/>
  <c r="L43" i="2"/>
  <c r="S43" i="2" s="1"/>
  <c r="K43" i="2"/>
  <c r="R43" i="2" s="1"/>
  <c r="J43" i="2"/>
  <c r="Q43" i="2" s="1"/>
  <c r="T60" i="2"/>
  <c r="T59" i="2"/>
  <c r="T58" i="2"/>
  <c r="T57" i="2"/>
  <c r="T56" i="2"/>
  <c r="T55" i="2"/>
  <c r="T53" i="2"/>
  <c r="T52" i="2"/>
  <c r="T51" i="2"/>
  <c r="T49" i="2"/>
  <c r="T48" i="2"/>
  <c r="T46" i="2"/>
  <c r="T45" i="2"/>
  <c r="T44" i="2"/>
  <c r="T42" i="2"/>
  <c r="T41" i="2"/>
  <c r="S60" i="2"/>
  <c r="S59" i="2"/>
  <c r="S58" i="2"/>
  <c r="S57" i="2"/>
  <c r="S56" i="2"/>
  <c r="S55" i="2"/>
  <c r="S54" i="2"/>
  <c r="S52" i="2"/>
  <c r="S51" i="2"/>
  <c r="S48" i="2"/>
  <c r="S46" i="2"/>
  <c r="S45" i="2"/>
  <c r="S44" i="2"/>
  <c r="S42" i="2"/>
  <c r="S41" i="2"/>
  <c r="R60" i="2"/>
  <c r="R59" i="2"/>
  <c r="R58" i="2"/>
  <c r="R57" i="2"/>
  <c r="R56" i="2"/>
  <c r="R55" i="2"/>
  <c r="R51" i="2"/>
  <c r="R50" i="2"/>
  <c r="R48" i="2"/>
  <c r="R46" i="2"/>
  <c r="R45" i="2"/>
  <c r="R44" i="2"/>
  <c r="R42" i="2"/>
  <c r="R41" i="2"/>
  <c r="Q60" i="2"/>
  <c r="Q59" i="2"/>
  <c r="Q58" i="2"/>
  <c r="Q57" i="2"/>
  <c r="Q56" i="2"/>
  <c r="Q55" i="2"/>
  <c r="Q51" i="2"/>
  <c r="Q48" i="2"/>
  <c r="Q46" i="2"/>
  <c r="Q45" i="2"/>
  <c r="Q44" i="2"/>
  <c r="Q42" i="2"/>
  <c r="Q41" i="2"/>
  <c r="M13" i="11"/>
  <c r="M18" i="11"/>
  <c r="M7" i="11"/>
  <c r="T61" i="2" l="1"/>
  <c r="T62" i="2" s="1"/>
  <c r="M62" i="2" s="1"/>
  <c r="R61" i="2"/>
  <c r="R62" i="2" s="1"/>
  <c r="K62" i="2" s="1"/>
  <c r="Q61" i="2"/>
  <c r="Q62" i="2" s="1"/>
  <c r="J62" i="2" s="1"/>
  <c r="S61" i="2"/>
  <c r="M61" i="2" l="1"/>
  <c r="K61" i="2"/>
  <c r="J61" i="2"/>
  <c r="S62" i="2"/>
  <c r="L62" i="2" s="1"/>
  <c r="L61" i="2"/>
  <c r="L18" i="11" l="1"/>
  <c r="L13" i="11"/>
  <c r="L7" i="11"/>
  <c r="K18" i="11"/>
  <c r="K13" i="11"/>
  <c r="K7" i="11"/>
  <c r="J18" i="11" l="1"/>
  <c r="J13" i="11"/>
  <c r="J7" i="11"/>
  <c r="E54" i="2" l="1"/>
  <c r="D54" i="2"/>
  <c r="C54" i="2"/>
  <c r="B54" i="2"/>
  <c r="A54" i="2"/>
  <c r="F49" i="2"/>
  <c r="E49" i="2"/>
  <c r="D49" i="2"/>
  <c r="C49" i="2"/>
  <c r="B49" i="2"/>
  <c r="A49" i="2"/>
  <c r="F43" i="2"/>
  <c r="E43" i="2"/>
  <c r="D43" i="2"/>
  <c r="C43" i="2"/>
  <c r="B43" i="2"/>
  <c r="A43" i="2"/>
  <c r="F7" i="11"/>
  <c r="E7" i="11"/>
  <c r="D7" i="11"/>
  <c r="C7" i="11"/>
  <c r="B7" i="11"/>
  <c r="A7" i="11"/>
  <c r="E60" i="2"/>
  <c r="D60" i="2"/>
  <c r="C60" i="2"/>
  <c r="B60" i="2"/>
  <c r="A60" i="2"/>
  <c r="E59" i="2"/>
  <c r="D59" i="2"/>
  <c r="C59" i="2"/>
  <c r="B59" i="2"/>
  <c r="A59" i="2"/>
  <c r="F58" i="2"/>
  <c r="E58" i="2"/>
  <c r="D58" i="2"/>
  <c r="C58" i="2"/>
  <c r="B58" i="2"/>
  <c r="A58" i="2"/>
  <c r="E57" i="2"/>
  <c r="D57" i="2"/>
  <c r="C57" i="2"/>
  <c r="B57" i="2"/>
  <c r="A57" i="2"/>
  <c r="F56" i="2"/>
  <c r="E56" i="2"/>
  <c r="D56" i="2"/>
  <c r="C56" i="2"/>
  <c r="B56" i="2"/>
  <c r="A56" i="2"/>
  <c r="F55" i="2"/>
  <c r="E55" i="2"/>
  <c r="D55" i="2"/>
  <c r="C55" i="2"/>
  <c r="B55" i="2"/>
  <c r="A55" i="2"/>
  <c r="E53" i="2"/>
  <c r="D53" i="2"/>
  <c r="C53" i="2"/>
  <c r="B53" i="2"/>
  <c r="A53" i="2"/>
  <c r="F52" i="2"/>
  <c r="E52" i="2"/>
  <c r="D52" i="2"/>
  <c r="C52" i="2"/>
  <c r="B52" i="2"/>
  <c r="A52" i="2"/>
  <c r="E51" i="2"/>
  <c r="D51" i="2"/>
  <c r="C51" i="2"/>
  <c r="B51" i="2"/>
  <c r="A51" i="2"/>
  <c r="E50" i="2"/>
  <c r="D50" i="2"/>
  <c r="C50" i="2"/>
  <c r="B50" i="2"/>
  <c r="A50" i="2"/>
  <c r="F46" i="2"/>
  <c r="E46" i="2"/>
  <c r="D46" i="2"/>
  <c r="C46" i="2"/>
  <c r="B46" i="2"/>
  <c r="A46" i="2"/>
  <c r="F45" i="2"/>
  <c r="E45" i="2"/>
  <c r="D45" i="2"/>
  <c r="C45" i="2"/>
  <c r="B45" i="2"/>
  <c r="A45" i="2"/>
  <c r="F44" i="2"/>
  <c r="E44" i="2"/>
  <c r="D44" i="2"/>
  <c r="C44" i="2"/>
  <c r="B44" i="2"/>
  <c r="A44" i="2"/>
  <c r="E42" i="2"/>
  <c r="D42" i="2"/>
  <c r="C42" i="2"/>
  <c r="B42" i="2"/>
  <c r="A42" i="2"/>
  <c r="F41" i="2"/>
  <c r="E41" i="2"/>
  <c r="D41" i="2"/>
  <c r="C41" i="2"/>
  <c r="B41" i="2"/>
  <c r="A41" i="2"/>
  <c r="F11" i="12"/>
  <c r="E11" i="12"/>
  <c r="D11" i="12"/>
  <c r="C11" i="12"/>
  <c r="F22" i="12"/>
  <c r="E22" i="12"/>
  <c r="D22" i="12"/>
  <c r="C22" i="12"/>
  <c r="E26" i="12"/>
  <c r="D26" i="12"/>
  <c r="C26" i="12"/>
  <c r="A11" i="12"/>
  <c r="H6" i="15"/>
  <c r="G6" i="15"/>
  <c r="H4" i="15"/>
  <c r="G4" i="15"/>
  <c r="H4" i="19" l="1"/>
  <c r="G4" i="19"/>
  <c r="E18" i="11" l="1"/>
  <c r="B18" i="11"/>
  <c r="A18" i="11"/>
  <c r="F13" i="11"/>
  <c r="E13" i="11"/>
  <c r="B13" i="11"/>
  <c r="A13" i="11"/>
  <c r="E33" i="2"/>
  <c r="D33" i="2"/>
  <c r="C33" i="2"/>
  <c r="E31" i="2"/>
  <c r="D31" i="2"/>
  <c r="C31" i="2"/>
  <c r="F30" i="2"/>
  <c r="E30" i="2"/>
  <c r="D30" i="2"/>
  <c r="C30" i="2"/>
  <c r="E29" i="2"/>
  <c r="D29" i="2"/>
  <c r="C29" i="2"/>
  <c r="F27" i="2"/>
  <c r="E27" i="2"/>
  <c r="D27" i="2"/>
  <c r="C27" i="2"/>
  <c r="E26" i="2"/>
  <c r="D26" i="2"/>
  <c r="C26" i="2"/>
  <c r="E25" i="2"/>
  <c r="D25" i="2"/>
  <c r="C25" i="2"/>
  <c r="F24" i="2"/>
  <c r="E24" i="2"/>
  <c r="D24" i="2"/>
  <c r="C24" i="2"/>
  <c r="E23" i="2"/>
  <c r="D23" i="2"/>
  <c r="C23" i="2"/>
  <c r="E22" i="2"/>
  <c r="D22" i="2"/>
  <c r="C22" i="2"/>
  <c r="E21" i="2"/>
  <c r="D21" i="2"/>
  <c r="C21" i="2"/>
  <c r="B33" i="2"/>
  <c r="B31" i="2"/>
  <c r="B30" i="2"/>
  <c r="B29" i="2"/>
  <c r="B27" i="2"/>
  <c r="B26" i="2"/>
  <c r="B25" i="2"/>
  <c r="B24" i="2"/>
  <c r="B23" i="2"/>
  <c r="B22" i="2"/>
  <c r="B21" i="2"/>
  <c r="A33" i="2"/>
  <c r="A31" i="2"/>
  <c r="A30" i="2"/>
  <c r="A29" i="2"/>
  <c r="A27" i="2"/>
  <c r="A26" i="2"/>
  <c r="A25" i="2"/>
  <c r="A24" i="2"/>
  <c r="A23" i="2"/>
  <c r="A22" i="2"/>
  <c r="A21" i="2"/>
  <c r="F17" i="2"/>
  <c r="E17" i="2"/>
  <c r="B17" i="2"/>
  <c r="A17" i="2"/>
  <c r="B19" i="2"/>
  <c r="B18" i="2"/>
  <c r="B16" i="2"/>
  <c r="B15" i="2"/>
  <c r="B14" i="2"/>
  <c r="B13" i="2"/>
  <c r="B12" i="2"/>
  <c r="B11" i="2"/>
  <c r="A19" i="2"/>
  <c r="A18" i="2"/>
  <c r="A16" i="2"/>
  <c r="A15" i="2"/>
  <c r="A14" i="2"/>
  <c r="A13" i="2"/>
  <c r="A12" i="2"/>
  <c r="A11" i="2"/>
  <c r="E32" i="2"/>
  <c r="B26" i="12"/>
  <c r="B32" i="2" s="1"/>
  <c r="A26" i="12"/>
  <c r="A32" i="2" s="1"/>
  <c r="F28" i="2"/>
  <c r="E28" i="2"/>
  <c r="B22" i="12"/>
  <c r="B28" i="2" s="1"/>
  <c r="A22" i="12"/>
  <c r="A28" i="2" s="1"/>
  <c r="B11" i="12"/>
  <c r="F7" i="15"/>
  <c r="G7" i="15" l="1"/>
  <c r="F54" i="2"/>
  <c r="F26" i="12"/>
  <c r="F32" i="2" s="1"/>
  <c r="H7" i="15"/>
  <c r="D28" i="2"/>
  <c r="I11" i="12"/>
  <c r="C17" i="2"/>
  <c r="F18" i="11"/>
  <c r="D17" i="2"/>
  <c r="C13" i="11"/>
  <c r="D18" i="11"/>
  <c r="C28" i="2"/>
  <c r="D32" i="2"/>
  <c r="D13" i="11"/>
  <c r="F24" i="11"/>
  <c r="F15" i="11"/>
  <c r="F51" i="2" s="1"/>
  <c r="F23" i="11"/>
  <c r="F59" i="2" s="1"/>
  <c r="F21" i="11"/>
  <c r="F57" i="2" s="1"/>
  <c r="F17" i="11"/>
  <c r="F53" i="2" s="1"/>
  <c r="F14" i="11"/>
  <c r="F50" i="2" s="1"/>
  <c r="I23" i="11"/>
  <c r="I22" i="11"/>
  <c r="H22" i="11"/>
  <c r="I21" i="11"/>
  <c r="I20" i="11"/>
  <c r="H20" i="11"/>
  <c r="I19" i="11"/>
  <c r="H19" i="11"/>
  <c r="I16" i="11"/>
  <c r="H16" i="11"/>
  <c r="F6" i="11"/>
  <c r="H6" i="11" s="1"/>
  <c r="I10" i="11"/>
  <c r="H10" i="11"/>
  <c r="I9" i="11"/>
  <c r="H9" i="11"/>
  <c r="I8" i="11"/>
  <c r="H8" i="11"/>
  <c r="I5" i="11"/>
  <c r="H5" i="11"/>
  <c r="E19" i="2"/>
  <c r="D19" i="2"/>
  <c r="C19" i="2"/>
  <c r="E18" i="2"/>
  <c r="D18" i="2"/>
  <c r="C18" i="2"/>
  <c r="F16" i="2"/>
  <c r="E16" i="2"/>
  <c r="D16" i="2"/>
  <c r="C16" i="2"/>
  <c r="E15" i="2"/>
  <c r="D15" i="2"/>
  <c r="C15" i="2"/>
  <c r="E14" i="2"/>
  <c r="D14" i="2"/>
  <c r="C14" i="2"/>
  <c r="F13" i="2"/>
  <c r="E13" i="2"/>
  <c r="D13" i="2"/>
  <c r="C13" i="2"/>
  <c r="E12" i="2"/>
  <c r="D12" i="2"/>
  <c r="C12" i="2"/>
  <c r="E11" i="2"/>
  <c r="D11" i="2"/>
  <c r="C11" i="2"/>
  <c r="F17" i="12"/>
  <c r="F15" i="12"/>
  <c r="F21" i="2" s="1"/>
  <c r="F12" i="12"/>
  <c r="H12" i="12" s="1"/>
  <c r="F27" i="12"/>
  <c r="F33" i="2" s="1"/>
  <c r="F25" i="12"/>
  <c r="F31" i="2" s="1"/>
  <c r="F23" i="12"/>
  <c r="I23" i="12" s="1"/>
  <c r="F20" i="12"/>
  <c r="F26" i="2" s="1"/>
  <c r="F19" i="12"/>
  <c r="F25" i="2" s="1"/>
  <c r="F16" i="12"/>
  <c r="I16" i="12" s="1"/>
  <c r="F13" i="12"/>
  <c r="H13" i="12" s="1"/>
  <c r="F9" i="12"/>
  <c r="F15" i="2" s="1"/>
  <c r="F8" i="12"/>
  <c r="F14" i="2" s="1"/>
  <c r="F6" i="12"/>
  <c r="F5" i="12"/>
  <c r="I5" i="12" s="1"/>
  <c r="I27" i="12"/>
  <c r="H27" i="12"/>
  <c r="I25" i="12"/>
  <c r="H25" i="12"/>
  <c r="I24" i="12"/>
  <c r="H24" i="12"/>
  <c r="I21" i="12"/>
  <c r="H21" i="12"/>
  <c r="I19" i="12"/>
  <c r="H19" i="12"/>
  <c r="I18" i="12"/>
  <c r="H18" i="12"/>
  <c r="I17" i="12"/>
  <c r="H11" i="12"/>
  <c r="I10" i="12"/>
  <c r="H10" i="12"/>
  <c r="I8" i="12"/>
  <c r="H8" i="12"/>
  <c r="I7" i="12"/>
  <c r="H7" i="12"/>
  <c r="H6" i="12"/>
  <c r="I24" i="11" l="1"/>
  <c r="F60" i="2"/>
  <c r="I6" i="11"/>
  <c r="F42" i="2"/>
  <c r="I13" i="12"/>
  <c r="H15" i="12"/>
  <c r="I15" i="12"/>
  <c r="H17" i="11"/>
  <c r="I17" i="11"/>
  <c r="H14" i="11"/>
  <c r="I14" i="11"/>
  <c r="H9" i="12"/>
  <c r="H20" i="12"/>
  <c r="I9" i="12"/>
  <c r="I20" i="12"/>
  <c r="H22" i="12"/>
  <c r="I18" i="11"/>
  <c r="I7" i="11"/>
  <c r="H23" i="12"/>
  <c r="H16" i="12"/>
  <c r="F22" i="2"/>
  <c r="H17" i="12"/>
  <c r="F23" i="2"/>
  <c r="F11" i="2"/>
  <c r="F12" i="2"/>
  <c r="F18" i="2"/>
  <c r="F19" i="2"/>
  <c r="H24" i="11"/>
  <c r="H21" i="11"/>
  <c r="C18" i="11"/>
  <c r="H18" i="11" s="1"/>
  <c r="H23" i="11"/>
  <c r="F29" i="2"/>
  <c r="I15" i="11"/>
  <c r="H7" i="11"/>
  <c r="H13" i="11"/>
  <c r="I13" i="11"/>
  <c r="I22" i="12"/>
  <c r="H15" i="11"/>
  <c r="I26" i="12"/>
  <c r="I12" i="12"/>
  <c r="I6" i="12"/>
  <c r="H5" i="12"/>
  <c r="H46" i="2"/>
  <c r="O46" i="2" s="1"/>
  <c r="H60" i="2" l="1"/>
  <c r="O60" i="2" s="1"/>
  <c r="I60" i="2"/>
  <c r="P60" i="2" s="1"/>
  <c r="C32" i="2"/>
  <c r="H26" i="12"/>
  <c r="I46" i="2"/>
  <c r="H33" i="2"/>
  <c r="I31" i="2"/>
  <c r="H31" i="2"/>
  <c r="H29" i="2"/>
  <c r="H27" i="2"/>
  <c r="I26" i="2"/>
  <c r="I24" i="2"/>
  <c r="H24" i="2"/>
  <c r="H23" i="2"/>
  <c r="I22" i="2"/>
  <c r="H19" i="2"/>
  <c r="H18" i="2"/>
  <c r="H16" i="2"/>
  <c r="H15" i="2"/>
  <c r="H13" i="2"/>
  <c r="H12" i="2"/>
  <c r="H11" i="2"/>
  <c r="P48" i="2"/>
  <c r="O48" i="2"/>
  <c r="H59" i="2"/>
  <c r="O59" i="2" s="1"/>
  <c r="H58" i="2"/>
  <c r="O58" i="2" s="1"/>
  <c r="H56" i="2"/>
  <c r="O56" i="2" s="1"/>
  <c r="H55" i="2"/>
  <c r="O55" i="2" s="1"/>
  <c r="H52" i="2"/>
  <c r="O52" i="2" s="1"/>
  <c r="H45" i="2"/>
  <c r="O45" i="2" s="1"/>
  <c r="H44" i="2"/>
  <c r="O44" i="2" s="1"/>
  <c r="H43" i="2"/>
  <c r="O43" i="2" s="1"/>
  <c r="H41" i="2"/>
  <c r="P46" i="2" l="1"/>
  <c r="H51" i="2"/>
  <c r="O51" i="2" s="1"/>
  <c r="H57" i="2"/>
  <c r="O57" i="2" s="1"/>
  <c r="H53" i="2"/>
  <c r="O53" i="2" s="1"/>
  <c r="H50" i="2"/>
  <c r="O50" i="2" s="1"/>
  <c r="I11" i="2"/>
  <c r="I18" i="2"/>
  <c r="I23" i="2"/>
  <c r="I27" i="2"/>
  <c r="I33" i="2"/>
  <c r="H21" i="2"/>
  <c r="H25" i="2"/>
  <c r="H30" i="2"/>
  <c r="I43" i="2"/>
  <c r="I45" i="2"/>
  <c r="I57" i="2"/>
  <c r="I21" i="2"/>
  <c r="I25" i="2"/>
  <c r="I30" i="2"/>
  <c r="I41" i="2"/>
  <c r="I59" i="2"/>
  <c r="I53" i="2"/>
  <c r="I55" i="2"/>
  <c r="I58" i="2"/>
  <c r="I16" i="2"/>
  <c r="I19" i="2"/>
  <c r="I50" i="2"/>
  <c r="I56" i="2"/>
  <c r="I29" i="2"/>
  <c r="I51" i="2"/>
  <c r="I13" i="2"/>
  <c r="I15" i="2"/>
  <c r="I44" i="2"/>
  <c r="I52" i="2"/>
  <c r="I12" i="2"/>
  <c r="H22" i="2"/>
  <c r="H26" i="2"/>
  <c r="I14" i="2"/>
  <c r="P56" i="2" l="1"/>
  <c r="P53" i="2"/>
  <c r="P44" i="2"/>
  <c r="P51" i="2"/>
  <c r="P50" i="2"/>
  <c r="P45" i="2"/>
  <c r="P58" i="2"/>
  <c r="P43" i="2"/>
  <c r="P52" i="2"/>
  <c r="P55" i="2"/>
  <c r="P59" i="2"/>
  <c r="P57" i="2"/>
  <c r="H14" i="2"/>
  <c r="H42" i="2"/>
  <c r="O42" i="2" s="1"/>
  <c r="I28" i="2"/>
  <c r="H28" i="2"/>
  <c r="I49" i="2"/>
  <c r="I42" i="2"/>
  <c r="H49" i="2"/>
  <c r="O49" i="2" s="1"/>
  <c r="I17" i="2"/>
  <c r="H17" i="2"/>
  <c r="P49" i="2" l="1"/>
  <c r="P42" i="2"/>
  <c r="I54" i="2"/>
  <c r="I32" i="2"/>
  <c r="H54" i="2"/>
  <c r="O54" i="2" s="1"/>
  <c r="H32" i="2"/>
  <c r="P54" i="2" l="1"/>
  <c r="P33" i="2" l="1"/>
  <c r="O33" i="2"/>
  <c r="P32" i="2"/>
  <c r="O32" i="2"/>
  <c r="P31" i="2"/>
  <c r="O31" i="2"/>
  <c r="P30" i="2"/>
  <c r="O30" i="2"/>
  <c r="P29" i="2"/>
  <c r="O29" i="2"/>
  <c r="P28" i="2"/>
  <c r="O28" i="2"/>
  <c r="P27" i="2"/>
  <c r="O27" i="2"/>
  <c r="P26" i="2"/>
  <c r="O26" i="2"/>
  <c r="P25" i="2"/>
  <c r="O25" i="2"/>
  <c r="P24" i="2"/>
  <c r="O24" i="2"/>
  <c r="P23" i="2"/>
  <c r="O23" i="2"/>
  <c r="P22" i="2"/>
  <c r="O22" i="2"/>
  <c r="P21" i="2"/>
  <c r="O21" i="2"/>
  <c r="P20" i="2"/>
  <c r="O20" i="2"/>
  <c r="P19" i="2"/>
  <c r="O19" i="2"/>
  <c r="P18" i="2"/>
  <c r="O18" i="2"/>
  <c r="P17" i="2"/>
  <c r="O17" i="2"/>
  <c r="P16" i="2"/>
  <c r="O16" i="2"/>
  <c r="P15" i="2"/>
  <c r="O15" i="2"/>
  <c r="P14" i="2"/>
  <c r="O14" i="2"/>
  <c r="P13" i="2"/>
  <c r="O13" i="2"/>
  <c r="P12" i="2"/>
  <c r="O12" i="2"/>
  <c r="P41" i="2"/>
  <c r="P61" i="2" s="1"/>
  <c r="O41" i="2"/>
  <c r="O61" i="2" s="1"/>
  <c r="P11" i="2"/>
  <c r="O11" i="2"/>
  <c r="O34" i="2" l="1"/>
  <c r="H34" i="2" s="1"/>
  <c r="P34" i="2"/>
  <c r="I34" i="2" s="1"/>
  <c r="O35" i="2" l="1"/>
  <c r="H35" i="2" s="1"/>
  <c r="C3" i="2" s="1"/>
  <c r="B4" i="19" s="1"/>
  <c r="O62" i="2"/>
  <c r="H62" i="2" s="1"/>
  <c r="C4" i="2" s="1"/>
  <c r="D4" i="19" s="1"/>
  <c r="H61" i="2"/>
  <c r="P35" i="2"/>
  <c r="J4" i="19" l="1"/>
  <c r="I61" i="2"/>
  <c r="P62" i="2"/>
  <c r="I62" i="2" s="1"/>
  <c r="D4" i="2" s="1"/>
  <c r="E4" i="19" s="1"/>
  <c r="I35" i="2"/>
  <c r="D3" i="2" s="1"/>
  <c r="C4" i="19" s="1"/>
  <c r="K4" i="19" l="1"/>
</calcChain>
</file>

<file path=xl/sharedStrings.xml><?xml version="1.0" encoding="utf-8"?>
<sst xmlns="http://schemas.openxmlformats.org/spreadsheetml/2006/main" count="272" uniqueCount="158">
  <si>
    <t>UID</t>
  </si>
  <si>
    <t>Uncertainty source</t>
  </si>
  <si>
    <t>Distribution of the probability</t>
  </si>
  <si>
    <t>Divisor based on distribution shape</t>
  </si>
  <si>
    <r>
      <t>c</t>
    </r>
    <r>
      <rPr>
        <b/>
        <i/>
        <vertAlign val="subscript"/>
        <sz val="8"/>
        <color theme="1"/>
        <rFont val="Arial"/>
        <family val="2"/>
      </rPr>
      <t>i</t>
    </r>
  </si>
  <si>
    <t>Rectangular</t>
  </si>
  <si>
    <t>Quality of quiet zone</t>
  </si>
  <si>
    <t>Gaussian</t>
  </si>
  <si>
    <t>Phase curvature</t>
  </si>
  <si>
    <t>U-shaped</t>
  </si>
  <si>
    <t>Random uncertainty</t>
  </si>
  <si>
    <t>Stage 1: Calibration measurement</t>
  </si>
  <si>
    <t>Uncertainty of the network analyzer</t>
  </si>
  <si>
    <t>Influence of the reference antenna feed cable</t>
  </si>
  <si>
    <t>Reference antenna feed cable loss measurement uncertainty</t>
  </si>
  <si>
    <t>Uncertainty of the absolute gain of the reference antenna</t>
  </si>
  <si>
    <t>Indoor anachoic</t>
  </si>
  <si>
    <t>CATR</t>
  </si>
  <si>
    <t>Exp. normal</t>
  </si>
  <si>
    <t>Rotary joints</t>
  </si>
  <si>
    <t>Standing wave between SGH and test range antenna</t>
  </si>
  <si>
    <t>Switching uncertainty</t>
  </si>
  <si>
    <t>Miscellaneous uncertainty</t>
  </si>
  <si>
    <t xml:space="preserve">Exp. normal </t>
  </si>
  <si>
    <t>rms calculations</t>
    <phoneticPr fontId="7" type="noConversion"/>
  </si>
  <si>
    <t>Indoor anachoic</t>
    <phoneticPr fontId="7" type="noConversion"/>
  </si>
  <si>
    <t>Standard uncertainty σ (dB)</t>
  </si>
  <si>
    <t>Probability distribution</t>
  </si>
  <si>
    <t>Agreed value</t>
    <phoneticPr fontId="7" type="noConversion"/>
  </si>
  <si>
    <t>Impedance mismatch in the transmitting chain</t>
  </si>
  <si>
    <t>Impedance mismatch between the transmitting antenna and the network analyzer</t>
  </si>
  <si>
    <t>Positioning and pointing misalignment between the reference antenna and the transmitting antenna</t>
  </si>
  <si>
    <t>Impedance mismatch between the reference antenna and network analyzer</t>
  </si>
  <si>
    <t>Mutual coupling between the reference antenna and the transmitting antenna</t>
  </si>
  <si>
    <t>Influence of the transmitting antenna feed cable</t>
  </si>
  <si>
    <t>Uncertainty of the absolute gain of the transmitting antenna</t>
  </si>
  <si>
    <t>Insertion loss of transmitter chain</t>
  </si>
  <si>
    <t>B1-1</t>
    <phoneticPr fontId="7" type="noConversion"/>
  </si>
  <si>
    <t>B1-2</t>
    <phoneticPr fontId="7" type="noConversion"/>
  </si>
  <si>
    <t>B1-3</t>
  </si>
  <si>
    <t>B1-6</t>
  </si>
  <si>
    <t>B1-4a</t>
    <phoneticPr fontId="7" type="noConversion"/>
  </si>
  <si>
    <t>B1-5a</t>
    <phoneticPr fontId="7" type="noConversion"/>
  </si>
  <si>
    <t>UID</t>
    <phoneticPr fontId="7" type="noConversion"/>
  </si>
  <si>
    <t>divisor</t>
    <phoneticPr fontId="7" type="noConversion"/>
  </si>
  <si>
    <t>C1-2</t>
    <phoneticPr fontId="7" type="noConversion"/>
  </si>
  <si>
    <t>Uncertainty of the RF signal generator</t>
    <phoneticPr fontId="7" type="noConversion"/>
  </si>
  <si>
    <t>C1-3</t>
  </si>
  <si>
    <t>C1-4</t>
  </si>
  <si>
    <t>B1-7</t>
    <phoneticPr fontId="7" type="noConversion"/>
  </si>
  <si>
    <t>B1-8</t>
    <phoneticPr fontId="7" type="noConversion"/>
  </si>
  <si>
    <t>B1-9</t>
    <phoneticPr fontId="7" type="noConversion"/>
  </si>
  <si>
    <t>B1-10</t>
    <phoneticPr fontId="7" type="noConversion"/>
  </si>
  <si>
    <t>B1-11</t>
  </si>
  <si>
    <t>B1-3</t>
    <phoneticPr fontId="7" type="noConversion"/>
  </si>
  <si>
    <t>Polarization mismatch between the reference antenna and the transmitting antenna</t>
    <phoneticPr fontId="7" type="noConversion"/>
  </si>
  <si>
    <t>B1-4b</t>
    <phoneticPr fontId="7" type="noConversion"/>
  </si>
  <si>
    <t>B1-5b</t>
    <phoneticPr fontId="7" type="noConversion"/>
  </si>
  <si>
    <t>B1-6</t>
    <phoneticPr fontId="7" type="noConversion"/>
  </si>
  <si>
    <t>B1-12</t>
    <phoneticPr fontId="7" type="noConversion"/>
  </si>
  <si>
    <t>B1-13</t>
    <phoneticPr fontId="7" type="noConversion"/>
  </si>
  <si>
    <t>B1-14</t>
    <phoneticPr fontId="7" type="noConversion"/>
  </si>
  <si>
    <t>B1-15</t>
    <phoneticPr fontId="7" type="noConversion"/>
  </si>
  <si>
    <t>B2-1a</t>
    <phoneticPr fontId="7" type="noConversion"/>
  </si>
  <si>
    <t>B2-2</t>
    <phoneticPr fontId="7" type="noConversion"/>
  </si>
  <si>
    <t>B2-3</t>
    <phoneticPr fontId="7" type="noConversion"/>
  </si>
  <si>
    <t>B2-4a</t>
    <phoneticPr fontId="7" type="noConversion"/>
  </si>
  <si>
    <t>B2-6</t>
    <phoneticPr fontId="7" type="noConversion"/>
  </si>
  <si>
    <t>B2-5</t>
    <phoneticPr fontId="7" type="noConversion"/>
  </si>
  <si>
    <t>B2-7</t>
    <phoneticPr fontId="7" type="noConversion"/>
  </si>
  <si>
    <t>B2-8</t>
    <phoneticPr fontId="7" type="noConversion"/>
  </si>
  <si>
    <t>Influence of the calibration antenna feed cable</t>
    <phoneticPr fontId="7" type="noConversion"/>
  </si>
  <si>
    <t>B2-4b</t>
    <phoneticPr fontId="7" type="noConversion"/>
  </si>
  <si>
    <t>A method exceeds agreed value</t>
    <phoneticPr fontId="7" type="noConversion"/>
  </si>
  <si>
    <t>Agreed value</t>
    <phoneticPr fontId="7" type="noConversion"/>
  </si>
  <si>
    <t>EIS</t>
    <phoneticPr fontId="7" type="noConversion"/>
  </si>
  <si>
    <t xml:space="preserve">Gaussian </t>
  </si>
  <si>
    <t>24.25&lt;f&lt;29.5GHz</t>
  </si>
  <si>
    <t>37&lt;f&lt;40GHz</t>
  </si>
  <si>
    <t>Misalignment  positioning system</t>
    <phoneticPr fontId="7" type="noConversion"/>
  </si>
  <si>
    <t>B2-9</t>
    <phoneticPr fontId="7" type="noConversion"/>
  </si>
  <si>
    <t>B2-11</t>
    <phoneticPr fontId="7" type="noConversion"/>
  </si>
  <si>
    <t>B2-10</t>
    <phoneticPr fontId="7" type="noConversion"/>
  </si>
  <si>
    <t>B2-12</t>
    <phoneticPr fontId="7" type="noConversion"/>
  </si>
  <si>
    <t>B2-13</t>
    <phoneticPr fontId="7" type="noConversion"/>
  </si>
  <si>
    <t>Test Equipment errors</t>
  </si>
  <si>
    <t>Stage 2: BS measurement</t>
  </si>
  <si>
    <t>Standing wave between BS and test range antenna</t>
  </si>
  <si>
    <t>Mismatch of transmit chain (i.e. between transmitting measurement antenna and BS)</t>
  </si>
  <si>
    <t>RF leakage &amp; dynamic range, test range antenna cable connector terminated</t>
  </si>
  <si>
    <t>Expanded uncertainty (dB)</t>
  </si>
  <si>
    <t>Standard uncertainty ui (dB)</t>
  </si>
  <si>
    <t>Combined standard uncertainty (1σ) (dB)</t>
  </si>
  <si>
    <t>Expanded uncertainty (1.96σ - confidence interval of 95 %) (dB)</t>
  </si>
  <si>
    <t>Positioning misalignment between the BS and the reference antenna</t>
  </si>
  <si>
    <t>Pointing misalignment between the BS and the transmitting antenna</t>
  </si>
  <si>
    <t>Polarization mismatch between the BS and the transmitting antenna</t>
  </si>
  <si>
    <t>Mutual coupling between the BS and the transmitting antenna</t>
  </si>
  <si>
    <t>Table 10.2.3.4-1: CATR MU value derivation for OTA sensitivity measurement, FR2</t>
  </si>
  <si>
    <t>Misalignment and pointing error of BS</t>
  </si>
  <si>
    <t>QZ ripple experienced by BS</t>
  </si>
  <si>
    <t>RF leakage (SGH connector terminated &amp; test range antenna connector cable terminated)</t>
  </si>
  <si>
    <t>QZ ripple experienced by calibration antenna</t>
  </si>
  <si>
    <t>B2-1b</t>
  </si>
  <si>
    <t xml:space="preserve">Misalignment and pointing error of calibration antenna </t>
  </si>
  <si>
    <t xml:space="preserve">Indoor Anechoic Chamber </t>
  </si>
  <si>
    <t>Compact Antenna Test Range</t>
  </si>
  <si>
    <t>Comments</t>
  </si>
  <si>
    <t xml:space="preserve">Comments </t>
  </si>
  <si>
    <t>Uncertainty value (dB)</t>
  </si>
  <si>
    <t xml:space="preserve">Uncertainty value (dB) </t>
  </si>
  <si>
    <t>Table 10.2.2.4-1: IAC MU value derivation for OTA sensitivity measurement, FR2</t>
  </si>
  <si>
    <t>Date</t>
  </si>
  <si>
    <t>Meeting</t>
  </si>
  <si>
    <t>TDoc</t>
  </si>
  <si>
    <t>CR</t>
  </si>
  <si>
    <t>Rev</t>
  </si>
  <si>
    <t>Cat</t>
  </si>
  <si>
    <t>Subject/Comment</t>
  </si>
  <si>
    <t>New version</t>
  </si>
  <si>
    <t>RAN4#95-e</t>
  </si>
  <si>
    <t>7/4/20 - PWS added</t>
  </si>
  <si>
    <t>RAN4#96-e</t>
  </si>
  <si>
    <t>MU Excel spreadsheets added to the TR 37.941</t>
  </si>
  <si>
    <t>RAN4#97-e</t>
  </si>
  <si>
    <t>PWS values updates; additional PWS tests added</t>
  </si>
  <si>
    <t>16.0.0</t>
  </si>
  <si>
    <t>R4-2011260</t>
  </si>
  <si>
    <t>A</t>
  </si>
  <si>
    <t>16.1.0</t>
  </si>
  <si>
    <t>R4-2015965</t>
  </si>
  <si>
    <t>16.2.0</t>
  </si>
  <si>
    <t>Ericsson, 
57 &lt; f &lt; 71 GHz, 
R4-2302232</t>
  </si>
  <si>
    <t>Ericsson assumes power calibrated with power meter.</t>
  </si>
  <si>
    <t>CATT, 
52.6 &lt; f &lt; 71 GHz, 
R4-2300581</t>
  </si>
  <si>
    <t>52.6&lt;f
≤71.0 GHz</t>
  </si>
  <si>
    <t>TBD</t>
  </si>
  <si>
    <r>
      <t xml:space="preserve">Keysight, </t>
    </r>
    <r>
      <rPr>
        <b/>
        <sz val="8"/>
        <color rgb="FFFF0000"/>
        <rFont val="Arial"/>
        <family val="2"/>
      </rPr>
      <t>52.6</t>
    </r>
    <r>
      <rPr>
        <b/>
        <sz val="8"/>
        <color theme="1"/>
        <rFont val="Arial"/>
        <family val="2"/>
      </rPr>
      <t>&lt;f
≤71 GHz, R4-2302265</t>
    </r>
  </si>
  <si>
    <t>C1-11</t>
  </si>
  <si>
    <t>Uncertainty of the RF signal generator with power monitoring and controling by power sensor</t>
  </si>
  <si>
    <t>Agreed value,
52.6 &lt; f ≤ 71 GHz</t>
  </si>
  <si>
    <t>Keysight input from R4-2302265, to replace C1-2 in order to reduce MU</t>
  </si>
  <si>
    <t>[0.3-0.85]</t>
  </si>
  <si>
    <t>[0.5-2.37]</t>
  </si>
  <si>
    <t>MUIpa</t>
  </si>
  <si>
    <t>Uncertainty due to use of PA</t>
  </si>
  <si>
    <t>See TE sheet</t>
  </si>
  <si>
    <r>
      <t xml:space="preserve">Agreed value,
</t>
    </r>
    <r>
      <rPr>
        <b/>
        <sz val="8"/>
        <color rgb="FFFF0000"/>
        <rFont val="Arial"/>
        <family val="2"/>
      </rPr>
      <t>[52.6]</t>
    </r>
    <r>
      <rPr>
        <b/>
        <sz val="8"/>
        <color theme="1"/>
        <rFont val="Arial"/>
        <family val="2"/>
      </rPr>
      <t xml:space="preserve"> &lt; f ≤ 71 GHz</t>
    </r>
  </si>
  <si>
    <t>[0.4-1.09]</t>
  </si>
  <si>
    <r>
      <t>43.5GHz&lt;f ≤</t>
    </r>
    <r>
      <rPr>
        <b/>
        <sz val="8"/>
        <color rgb="FFFF0000"/>
        <rFont val="Arial"/>
        <family val="2"/>
      </rPr>
      <t>[52.6]</t>
    </r>
    <r>
      <rPr>
        <b/>
        <sz val="8"/>
        <color theme="1"/>
        <rFont val="Arial"/>
        <family val="2"/>
      </rPr>
      <t>GHz</t>
    </r>
  </si>
  <si>
    <r>
      <rPr>
        <b/>
        <sz val="8"/>
        <color rgb="FFFF0000"/>
        <rFont val="Arial"/>
        <family val="2"/>
      </rPr>
      <t>[52.6]</t>
    </r>
    <r>
      <rPr>
        <b/>
        <sz val="8"/>
        <color theme="1"/>
        <rFont val="Arial"/>
        <family val="2"/>
      </rPr>
      <t>GHz&lt;f ≤71GHz</t>
    </r>
  </si>
  <si>
    <t>MU pa</t>
  </si>
  <si>
    <t>MUPA Uncertainty due to use of PA</t>
  </si>
  <si>
    <t>Nokia,
57 &lt; f &lt; 71 GHz, 
R4-2210187</t>
  </si>
  <si>
    <t>Keysight input: Same as LNA</t>
  </si>
  <si>
    <t>Nokia value of 0.4 also used in their tdoc. To be verified</t>
  </si>
  <si>
    <t>Nokia calculation: Mupa value consideration in budget to be verified.</t>
  </si>
  <si>
    <t>Lower frequency range to be condirmed 52.6 vs. 57GHz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</si>
</sst>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b/>
      <i/>
      <sz val="8"/>
      <color theme="1"/>
      <name val="Arial"/>
      <family val="2"/>
    </font>
    <font>
      <b/>
      <i/>
      <vertAlign val="subscript"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9"/>
      <name val="Calibri"/>
      <family val="3"/>
      <charset val="134"/>
      <scheme val="minor"/>
    </font>
    <font>
      <sz val="12"/>
      <name val="宋体"/>
      <family val="3"/>
      <charset val="134"/>
    </font>
    <font>
      <sz val="8"/>
      <color theme="0" tint="-0.34998626667073579"/>
      <name val="Arial"/>
      <family val="2"/>
    </font>
    <font>
      <sz val="8"/>
      <color theme="0" tint="-0.499984740745262"/>
      <name val="Arial"/>
      <family val="2"/>
    </font>
    <font>
      <b/>
      <sz val="8"/>
      <color theme="0" tint="-0.499984740745262"/>
      <name val="Arial"/>
      <family val="2"/>
    </font>
    <font>
      <sz val="8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130">
    <xf numFmtId="0" fontId="0" fillId="0" borderId="0" xfId="0"/>
    <xf numFmtId="0" fontId="6" fillId="0" borderId="1" xfId="0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2" fontId="6" fillId="0" borderId="1" xfId="0" applyNumberFormat="1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9" fillId="0" borderId="1" xfId="0" applyFont="1" applyBorder="1" applyAlignment="1">
      <alignment horizontal="center"/>
    </xf>
    <xf numFmtId="2" fontId="5" fillId="0" borderId="0" xfId="0" applyNumberFormat="1" applyFont="1"/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2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5" fillId="0" borderId="0" xfId="0" applyFont="1" applyAlignment="1">
      <alignment wrapText="1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0" borderId="0" xfId="0" applyFont="1" applyAlignment="1"/>
    <xf numFmtId="0" fontId="5" fillId="2" borderId="1" xfId="0" applyFont="1" applyFill="1" applyBorder="1"/>
    <xf numFmtId="2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/>
    <xf numFmtId="0" fontId="10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17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2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2" fillId="0" borderId="0" xfId="0" applyFont="1"/>
    <xf numFmtId="0" fontId="5" fillId="3" borderId="1" xfId="0" applyFont="1" applyFill="1" applyBorder="1" applyAlignment="1">
      <alignment vertical="center" wrapText="1"/>
    </xf>
    <xf numFmtId="0" fontId="12" fillId="0" borderId="0" xfId="0" applyFont="1" applyAlignment="1">
      <alignment wrapText="1"/>
    </xf>
    <xf numFmtId="2" fontId="1" fillId="4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2" fontId="13" fillId="2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4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Fill="1" applyAlignment="1">
      <alignment horizontal="center"/>
    </xf>
    <xf numFmtId="2" fontId="1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 vertical="center"/>
    </xf>
    <xf numFmtId="2" fontId="5" fillId="6" borderId="1" xfId="0" applyNumberFormat="1" applyFont="1" applyFill="1" applyBorder="1" applyAlignment="1">
      <alignment horizontal="center" vertical="center"/>
    </xf>
    <xf numFmtId="2" fontId="13" fillId="6" borderId="1" xfId="0" applyNumberFormat="1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2" fontId="5" fillId="6" borderId="1" xfId="0" applyNumberFormat="1" applyFont="1" applyFill="1" applyBorder="1" applyAlignment="1">
      <alignment horizontal="center" vertical="center" wrapText="1"/>
    </xf>
    <xf numFmtId="2" fontId="5" fillId="6" borderId="1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 wrapText="1"/>
    </xf>
    <xf numFmtId="2" fontId="1" fillId="2" borderId="10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wrapText="1"/>
    </xf>
    <xf numFmtId="2" fontId="2" fillId="0" borderId="0" xfId="0" applyNumberFormat="1" applyFont="1" applyBorder="1" applyAlignment="1">
      <alignment horizontal="center" wrapText="1"/>
    </xf>
    <xf numFmtId="2" fontId="6" fillId="6" borderId="1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5" fillId="7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Normal="100" workbookViewId="0">
      <selection activeCell="J9" sqref="J9"/>
    </sheetView>
  </sheetViews>
  <sheetFormatPr defaultColWidth="13.42578125" defaultRowHeight="11.25"/>
  <cols>
    <col min="1" max="1" width="3.140625" style="16" bestFit="1" customWidth="1"/>
    <col min="2" max="16384" width="13.42578125" style="16"/>
  </cols>
  <sheetData>
    <row r="1" spans="1:11">
      <c r="A1" s="82"/>
      <c r="B1" s="83" t="s">
        <v>90</v>
      </c>
      <c r="C1" s="83"/>
      <c r="D1" s="83"/>
      <c r="E1" s="83"/>
      <c r="F1" s="83"/>
      <c r="G1" s="83"/>
      <c r="H1" s="83"/>
      <c r="I1" s="75"/>
      <c r="J1" s="84" t="s">
        <v>73</v>
      </c>
      <c r="K1" s="84"/>
    </row>
    <row r="2" spans="1:11" ht="11.25" customHeight="1">
      <c r="A2" s="82"/>
      <c r="B2" s="80" t="s">
        <v>105</v>
      </c>
      <c r="C2" s="81"/>
      <c r="D2" s="80" t="s">
        <v>106</v>
      </c>
      <c r="E2" s="96"/>
      <c r="F2" s="81"/>
      <c r="G2" s="80" t="s">
        <v>74</v>
      </c>
      <c r="H2" s="96"/>
      <c r="I2" s="81"/>
      <c r="J2" s="84"/>
      <c r="K2" s="84"/>
    </row>
    <row r="3" spans="1:11" ht="22.5">
      <c r="A3" s="82"/>
      <c r="B3" s="14" t="s">
        <v>77</v>
      </c>
      <c r="C3" s="14" t="s">
        <v>78</v>
      </c>
      <c r="D3" s="14" t="s">
        <v>77</v>
      </c>
      <c r="E3" s="14" t="s">
        <v>78</v>
      </c>
      <c r="F3" s="102" t="s">
        <v>135</v>
      </c>
      <c r="G3" s="14" t="s">
        <v>77</v>
      </c>
      <c r="H3" s="14" t="s">
        <v>78</v>
      </c>
      <c r="I3" s="102" t="s">
        <v>135</v>
      </c>
      <c r="J3" s="13" t="s">
        <v>77</v>
      </c>
      <c r="K3" s="13" t="s">
        <v>78</v>
      </c>
    </row>
    <row r="4" spans="1:11">
      <c r="A4" s="18" t="s">
        <v>75</v>
      </c>
      <c r="B4" s="25">
        <f>EIS!C3</f>
        <v>2.3346904831832989</v>
      </c>
      <c r="C4" s="25">
        <f>EIS!D3</f>
        <v>2.4550249908300321</v>
      </c>
      <c r="D4" s="25">
        <f>EIS!C4</f>
        <v>2.2510723015191374</v>
      </c>
      <c r="E4" s="25">
        <f>EIS!D4</f>
        <v>2.3266006332558811</v>
      </c>
      <c r="F4" s="25" t="s">
        <v>136</v>
      </c>
      <c r="G4" s="27">
        <f>EIS!C5</f>
        <v>2.4</v>
      </c>
      <c r="H4" s="27">
        <f>EIS!D5</f>
        <v>2.4</v>
      </c>
      <c r="I4" s="25" t="s">
        <v>136</v>
      </c>
      <c r="J4" s="19" t="str">
        <f>IF(ROUND(MAX(B4,D4),1)&gt;G4,"x","")</f>
        <v/>
      </c>
      <c r="K4" s="19" t="str">
        <f>IF(ROUND(MAX(C4,E4),1)&gt;H4,"x","")</f>
        <v>x</v>
      </c>
    </row>
    <row r="10" spans="1:11">
      <c r="A10" s="20"/>
    </row>
    <row r="11" spans="1:11">
      <c r="A11" s="20"/>
    </row>
    <row r="12" spans="1:11">
      <c r="A12" s="20"/>
    </row>
    <row r="13" spans="1:11">
      <c r="A13" s="20"/>
    </row>
    <row r="14" spans="1:11">
      <c r="A14" s="20"/>
    </row>
    <row r="15" spans="1:11">
      <c r="A15" s="20"/>
    </row>
    <row r="16" spans="1:11">
      <c r="A16" s="20"/>
      <c r="B16" s="20"/>
      <c r="C16" s="20"/>
    </row>
    <row r="17" spans="1:3">
      <c r="A17" s="20"/>
      <c r="B17" s="20"/>
      <c r="C17" s="20"/>
    </row>
    <row r="18" spans="1:3">
      <c r="B18" s="20"/>
      <c r="C18" s="20"/>
    </row>
  </sheetData>
  <mergeCells count="6">
    <mergeCell ref="A1:A3"/>
    <mergeCell ref="B1:H1"/>
    <mergeCell ref="J1:K2"/>
    <mergeCell ref="B2:C2"/>
    <mergeCell ref="D2:F2"/>
    <mergeCell ref="G2:I2"/>
  </mergeCells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pane ySplit="1" topLeftCell="A2" activePane="bottomLeft" state="frozen"/>
      <selection pane="bottomLeft" activeCell="C5" sqref="C5"/>
    </sheetView>
  </sheetViews>
  <sheetFormatPr defaultRowHeight="11.25"/>
  <cols>
    <col min="1" max="1" width="6.140625" style="70" bestFit="1" customWidth="1"/>
    <col min="2" max="2" width="9" style="70" bestFit="1" customWidth="1"/>
    <col min="3" max="3" width="9.42578125" style="70" bestFit="1" customWidth="1"/>
    <col min="4" max="4" width="6.5703125" style="70" customWidth="1"/>
    <col min="5" max="5" width="3.85546875" style="70" bestFit="1" customWidth="1"/>
    <col min="6" max="6" width="3.5703125" style="70" bestFit="1" customWidth="1"/>
    <col min="7" max="7" width="178.7109375" style="70" customWidth="1"/>
    <col min="8" max="8" width="7" style="70" bestFit="1" customWidth="1"/>
    <col min="9" max="16384" width="9.140625" style="70"/>
  </cols>
  <sheetData>
    <row r="1" spans="1:8" s="62" customFormat="1" ht="22.5">
      <c r="A1" s="61" t="s">
        <v>112</v>
      </c>
      <c r="B1" s="61" t="s">
        <v>113</v>
      </c>
      <c r="C1" s="61" t="s">
        <v>114</v>
      </c>
      <c r="D1" s="61" t="s">
        <v>115</v>
      </c>
      <c r="E1" s="61" t="s">
        <v>116</v>
      </c>
      <c r="F1" s="61" t="s">
        <v>117</v>
      </c>
      <c r="G1" s="61" t="s">
        <v>118</v>
      </c>
      <c r="H1" s="61" t="s">
        <v>119</v>
      </c>
    </row>
    <row r="2" spans="1:8" s="66" customFormat="1">
      <c r="A2" s="63">
        <v>43922</v>
      </c>
      <c r="B2" s="67" t="s">
        <v>120</v>
      </c>
      <c r="C2" s="64"/>
      <c r="D2" s="64"/>
      <c r="E2" s="64"/>
      <c r="F2" s="64"/>
      <c r="G2" s="65" t="s">
        <v>121</v>
      </c>
      <c r="H2" s="67" t="s">
        <v>126</v>
      </c>
    </row>
    <row r="3" spans="1:8">
      <c r="A3" s="68">
        <v>44044</v>
      </c>
      <c r="B3" s="69" t="s">
        <v>122</v>
      </c>
      <c r="C3" s="67" t="s">
        <v>127</v>
      </c>
      <c r="D3" s="67">
        <v>10</v>
      </c>
      <c r="E3" s="67"/>
      <c r="F3" s="67" t="s">
        <v>128</v>
      </c>
      <c r="G3" s="65" t="s">
        <v>123</v>
      </c>
      <c r="H3" s="67" t="s">
        <v>129</v>
      </c>
    </row>
    <row r="4" spans="1:8">
      <c r="A4" s="68">
        <v>44105</v>
      </c>
      <c r="B4" s="69" t="s">
        <v>124</v>
      </c>
      <c r="C4" s="67" t="s">
        <v>130</v>
      </c>
      <c r="D4" s="67">
        <v>18</v>
      </c>
      <c r="E4" s="67"/>
      <c r="F4" s="67" t="s">
        <v>128</v>
      </c>
      <c r="G4" s="71" t="s">
        <v>125</v>
      </c>
      <c r="H4" s="67" t="s">
        <v>131</v>
      </c>
    </row>
    <row r="7" spans="1:8">
      <c r="G7" s="72"/>
    </row>
    <row r="8" spans="1:8">
      <c r="G8" s="7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zoomScaleNormal="100" workbookViewId="0">
      <selection activeCell="D21" sqref="D21"/>
    </sheetView>
  </sheetViews>
  <sheetFormatPr defaultColWidth="9" defaultRowHeight="11.25"/>
  <cols>
    <col min="1" max="1" width="5.140625" style="21" bestFit="1" customWidth="1"/>
    <col min="2" max="2" width="67.5703125" style="37" bestFit="1" customWidth="1"/>
    <col min="3" max="3" width="13.28515625" style="34" bestFit="1" customWidth="1"/>
    <col min="4" max="4" width="9.7109375" style="34" bestFit="1" customWidth="1"/>
    <col min="5" max="5" width="19.140625" style="35" bestFit="1" customWidth="1"/>
    <col min="6" max="6" width="6.42578125" style="34" bestFit="1" customWidth="1"/>
    <col min="7" max="7" width="10.140625" style="34" bestFit="1" customWidth="1"/>
    <col min="8" max="8" width="9.7109375" style="34" bestFit="1" customWidth="1"/>
    <col min="9" max="10" width="9.42578125" style="34" bestFit="1" customWidth="1"/>
    <col min="11" max="11" width="9.7109375" style="34" bestFit="1" customWidth="1"/>
    <col min="12" max="12" width="10.28515625" style="34" bestFit="1" customWidth="1"/>
    <col min="13" max="13" width="10.28515625" style="108" customWidth="1"/>
    <col min="14" max="14" width="4.28515625" style="16" customWidth="1"/>
    <col min="15" max="15" width="51.28515625" style="52" bestFit="1" customWidth="1"/>
    <col min="16" max="16384" width="9" style="16"/>
  </cols>
  <sheetData>
    <row r="1" spans="1:15" ht="11.25" customHeight="1">
      <c r="A1" s="83" t="s">
        <v>85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109" t="s">
        <v>140</v>
      </c>
      <c r="O1" s="85" t="s">
        <v>107</v>
      </c>
    </row>
    <row r="2" spans="1:15" ht="11.25" customHeight="1">
      <c r="A2" s="88" t="s">
        <v>43</v>
      </c>
      <c r="B2" s="83" t="s">
        <v>1</v>
      </c>
      <c r="C2" s="89" t="s">
        <v>110</v>
      </c>
      <c r="D2" s="89"/>
      <c r="E2" s="83" t="s">
        <v>27</v>
      </c>
      <c r="F2" s="89" t="s">
        <v>44</v>
      </c>
      <c r="G2" s="89" t="s">
        <v>26</v>
      </c>
      <c r="H2" s="89"/>
      <c r="I2" s="89"/>
      <c r="J2" s="89"/>
      <c r="K2" s="89"/>
      <c r="L2" s="89"/>
      <c r="M2" s="109"/>
      <c r="O2" s="86"/>
    </row>
    <row r="3" spans="1:15" ht="45">
      <c r="A3" s="88"/>
      <c r="B3" s="83"/>
      <c r="C3" s="75" t="s">
        <v>77</v>
      </c>
      <c r="D3" s="75" t="s">
        <v>78</v>
      </c>
      <c r="E3" s="83"/>
      <c r="F3" s="89"/>
      <c r="G3" s="75" t="s">
        <v>77</v>
      </c>
      <c r="H3" s="76" t="s">
        <v>78</v>
      </c>
      <c r="I3" s="73" t="s">
        <v>153</v>
      </c>
      <c r="J3" s="73" t="s">
        <v>132</v>
      </c>
      <c r="K3" s="73" t="s">
        <v>134</v>
      </c>
      <c r="L3" s="73" t="s">
        <v>137</v>
      </c>
      <c r="M3" s="109"/>
      <c r="O3" s="87"/>
    </row>
    <row r="4" spans="1:15">
      <c r="A4" s="48" t="s">
        <v>45</v>
      </c>
      <c r="B4" s="38" t="s">
        <v>46</v>
      </c>
      <c r="C4" s="25">
        <v>0.9</v>
      </c>
      <c r="D4" s="25">
        <v>0.9</v>
      </c>
      <c r="E4" s="17" t="s">
        <v>7</v>
      </c>
      <c r="F4" s="39">
        <v>1</v>
      </c>
      <c r="G4" s="39">
        <f>C4/$F4</f>
        <v>0.9</v>
      </c>
      <c r="H4" s="39">
        <f>D4/$F4</f>
        <v>0.9</v>
      </c>
      <c r="I4" s="39">
        <v>1.6</v>
      </c>
      <c r="J4" s="39">
        <v>0.5</v>
      </c>
      <c r="K4" s="39">
        <v>1.99</v>
      </c>
      <c r="L4" s="129">
        <v>2.37</v>
      </c>
      <c r="M4" s="116" t="s">
        <v>143</v>
      </c>
      <c r="O4" s="50" t="s">
        <v>133</v>
      </c>
    </row>
    <row r="5" spans="1:15">
      <c r="A5" s="103" t="s">
        <v>138</v>
      </c>
      <c r="B5" s="105" t="s">
        <v>139</v>
      </c>
      <c r="C5" s="78"/>
      <c r="D5" s="78"/>
      <c r="E5" s="17" t="s">
        <v>7</v>
      </c>
      <c r="F5" s="39">
        <v>1</v>
      </c>
      <c r="G5" s="78"/>
      <c r="H5" s="78"/>
      <c r="I5" s="78"/>
      <c r="J5" s="78"/>
      <c r="K5" s="78"/>
      <c r="L5" s="104">
        <v>0.98</v>
      </c>
      <c r="M5" s="117">
        <v>0.98</v>
      </c>
      <c r="O5" s="50" t="s">
        <v>141</v>
      </c>
    </row>
    <row r="6" spans="1:15">
      <c r="A6" s="48" t="s">
        <v>47</v>
      </c>
      <c r="B6" s="40" t="s">
        <v>12</v>
      </c>
      <c r="C6" s="25">
        <v>0.3</v>
      </c>
      <c r="D6" s="25">
        <v>0.3</v>
      </c>
      <c r="E6" s="17" t="s">
        <v>7</v>
      </c>
      <c r="F6" s="39">
        <v>1</v>
      </c>
      <c r="G6" s="39">
        <f t="shared" ref="G6:G7" si="0">C6/$F6</f>
        <v>0.3</v>
      </c>
      <c r="H6" s="39">
        <f t="shared" ref="H6:H7" si="1">D6/$F6</f>
        <v>0.3</v>
      </c>
      <c r="I6" s="39">
        <v>0.3</v>
      </c>
      <c r="J6" s="39">
        <v>0.4</v>
      </c>
      <c r="K6" s="39">
        <v>0.85</v>
      </c>
      <c r="L6" s="39">
        <v>0.85</v>
      </c>
      <c r="M6" s="116" t="s">
        <v>142</v>
      </c>
      <c r="O6" s="50"/>
    </row>
    <row r="7" spans="1:15">
      <c r="A7" s="48" t="s">
        <v>48</v>
      </c>
      <c r="B7" s="40" t="s">
        <v>15</v>
      </c>
      <c r="C7" s="25">
        <v>0.52</v>
      </c>
      <c r="D7" s="25">
        <v>0.52</v>
      </c>
      <c r="E7" s="17" t="s">
        <v>5</v>
      </c>
      <c r="F7" s="39">
        <f>3^0.5</f>
        <v>1.7320508075688772</v>
      </c>
      <c r="G7" s="39">
        <f t="shared" si="0"/>
        <v>0.30022213997860542</v>
      </c>
      <c r="H7" s="39">
        <f t="shared" si="1"/>
        <v>0.30022213997860542</v>
      </c>
      <c r="I7" s="39">
        <v>0.3</v>
      </c>
      <c r="J7" s="39">
        <v>0.3</v>
      </c>
      <c r="K7" s="39">
        <v>0.3</v>
      </c>
      <c r="L7" s="39">
        <v>0.3</v>
      </c>
      <c r="M7" s="115">
        <v>0.3</v>
      </c>
      <c r="O7" s="50"/>
    </row>
  </sheetData>
  <mergeCells count="9">
    <mergeCell ref="O1:O3"/>
    <mergeCell ref="A2:A3"/>
    <mergeCell ref="F2:F3"/>
    <mergeCell ref="C2:D2"/>
    <mergeCell ref="B2:B3"/>
    <mergeCell ref="E2:E3"/>
    <mergeCell ref="G2:L2"/>
    <mergeCell ref="A1:L1"/>
    <mergeCell ref="M1:M3"/>
  </mergeCells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zoomScaleNormal="100" workbookViewId="0">
      <selection activeCell="B17" sqref="B17"/>
    </sheetView>
  </sheetViews>
  <sheetFormatPr defaultColWidth="9" defaultRowHeight="11.25"/>
  <cols>
    <col min="1" max="1" width="5.140625" style="21" bestFit="1" customWidth="1"/>
    <col min="2" max="2" width="50.28515625" style="33" customWidth="1"/>
    <col min="3" max="4" width="9.85546875" style="34" customWidth="1"/>
    <col min="5" max="5" width="11" style="35" customWidth="1"/>
    <col min="6" max="6" width="11" style="34" customWidth="1"/>
    <col min="7" max="7" width="9" style="35"/>
    <col min="8" max="9" width="10.28515625" style="34" customWidth="1"/>
    <col min="10" max="10" width="9" style="16"/>
    <col min="11" max="11" width="17.5703125" style="16" customWidth="1"/>
    <col min="12" max="16384" width="9" style="16"/>
  </cols>
  <sheetData>
    <row r="1" spans="1:11">
      <c r="A1" s="93" t="s">
        <v>25</v>
      </c>
      <c r="B1" s="93"/>
      <c r="C1" s="93"/>
      <c r="D1" s="93"/>
      <c r="E1" s="93"/>
      <c r="F1" s="93"/>
      <c r="G1" s="93"/>
      <c r="H1" s="93"/>
      <c r="I1" s="93"/>
      <c r="K1" s="88" t="s">
        <v>107</v>
      </c>
    </row>
    <row r="2" spans="1:11">
      <c r="A2" s="88" t="s">
        <v>43</v>
      </c>
      <c r="B2" s="83" t="s">
        <v>1</v>
      </c>
      <c r="C2" s="89" t="s">
        <v>109</v>
      </c>
      <c r="D2" s="89"/>
      <c r="E2" s="83" t="s">
        <v>2</v>
      </c>
      <c r="F2" s="89" t="s">
        <v>3</v>
      </c>
      <c r="G2" s="94" t="s">
        <v>4</v>
      </c>
      <c r="H2" s="95" t="s">
        <v>91</v>
      </c>
      <c r="I2" s="95"/>
      <c r="K2" s="88"/>
    </row>
    <row r="3" spans="1:11" ht="22.5">
      <c r="A3" s="88"/>
      <c r="B3" s="83"/>
      <c r="C3" s="4" t="s">
        <v>77</v>
      </c>
      <c r="D3" s="4" t="s">
        <v>78</v>
      </c>
      <c r="E3" s="83"/>
      <c r="F3" s="89"/>
      <c r="G3" s="94"/>
      <c r="H3" s="4" t="s">
        <v>77</v>
      </c>
      <c r="I3" s="4" t="s">
        <v>78</v>
      </c>
      <c r="K3" s="88"/>
    </row>
    <row r="4" spans="1:11">
      <c r="A4" s="93" t="s">
        <v>86</v>
      </c>
      <c r="B4" s="93"/>
      <c r="C4" s="93"/>
      <c r="D4" s="93"/>
      <c r="E4" s="93"/>
      <c r="F4" s="93"/>
      <c r="G4" s="93"/>
      <c r="H4" s="93"/>
      <c r="I4" s="93"/>
      <c r="K4" s="88"/>
    </row>
    <row r="5" spans="1:11">
      <c r="A5" s="48" t="s">
        <v>37</v>
      </c>
      <c r="B5" s="40" t="s">
        <v>94</v>
      </c>
      <c r="C5" s="17">
        <v>0.18</v>
      </c>
      <c r="D5" s="17">
        <v>0.18</v>
      </c>
      <c r="E5" s="48" t="s">
        <v>5</v>
      </c>
      <c r="F5" s="25">
        <f>3^0.5</f>
        <v>1.7320508075688772</v>
      </c>
      <c r="G5" s="48">
        <v>1</v>
      </c>
      <c r="H5" s="25">
        <f t="shared" ref="H5:H13" si="0">C5/$F5</f>
        <v>0.10392304845413264</v>
      </c>
      <c r="I5" s="25">
        <f t="shared" ref="I5:I13" si="1">D5/$F5</f>
        <v>0.10392304845413264</v>
      </c>
      <c r="K5" s="53"/>
    </row>
    <row r="6" spans="1:11">
      <c r="A6" s="48" t="s">
        <v>38</v>
      </c>
      <c r="B6" s="40" t="s">
        <v>95</v>
      </c>
      <c r="C6" s="17">
        <v>0.18</v>
      </c>
      <c r="D6" s="17">
        <v>0.18</v>
      </c>
      <c r="E6" s="48" t="s">
        <v>5</v>
      </c>
      <c r="F6" s="25">
        <f>3^0.5</f>
        <v>1.7320508075688772</v>
      </c>
      <c r="G6" s="48">
        <v>1</v>
      </c>
      <c r="H6" s="25">
        <f t="shared" si="0"/>
        <v>0.10392304845413264</v>
      </c>
      <c r="I6" s="25">
        <f t="shared" si="1"/>
        <v>0.10392304845413264</v>
      </c>
      <c r="K6" s="53"/>
    </row>
    <row r="7" spans="1:11">
      <c r="A7" s="48" t="s">
        <v>39</v>
      </c>
      <c r="B7" s="40" t="s">
        <v>6</v>
      </c>
      <c r="C7" s="17">
        <v>0.1</v>
      </c>
      <c r="D7" s="17">
        <v>0.1</v>
      </c>
      <c r="E7" s="48" t="s">
        <v>7</v>
      </c>
      <c r="F7" s="25">
        <v>1</v>
      </c>
      <c r="G7" s="48">
        <v>1</v>
      </c>
      <c r="H7" s="25">
        <f t="shared" si="0"/>
        <v>0.1</v>
      </c>
      <c r="I7" s="25">
        <f t="shared" si="1"/>
        <v>0.1</v>
      </c>
      <c r="K7" s="53"/>
    </row>
    <row r="8" spans="1:11">
      <c r="A8" s="48" t="s">
        <v>41</v>
      </c>
      <c r="B8" s="40" t="s">
        <v>96</v>
      </c>
      <c r="C8" s="17">
        <v>1.7999999999999999E-2</v>
      </c>
      <c r="D8" s="17">
        <v>1.7999999999999999E-2</v>
      </c>
      <c r="E8" s="48" t="s">
        <v>5</v>
      </c>
      <c r="F8" s="25">
        <f t="shared" ref="F8:F9" si="2">3^0.5</f>
        <v>1.7320508075688772</v>
      </c>
      <c r="G8" s="48">
        <v>1</v>
      </c>
      <c r="H8" s="25">
        <f t="shared" si="0"/>
        <v>1.0392304845413263E-2</v>
      </c>
      <c r="I8" s="25">
        <f t="shared" si="1"/>
        <v>1.0392304845413263E-2</v>
      </c>
      <c r="K8" s="53"/>
    </row>
    <row r="9" spans="1:11">
      <c r="A9" s="48" t="s">
        <v>42</v>
      </c>
      <c r="B9" s="40" t="s">
        <v>97</v>
      </c>
      <c r="C9" s="17">
        <v>0</v>
      </c>
      <c r="D9" s="17">
        <v>0</v>
      </c>
      <c r="E9" s="48" t="s">
        <v>5</v>
      </c>
      <c r="F9" s="25">
        <f t="shared" si="2"/>
        <v>1.7320508075688772</v>
      </c>
      <c r="G9" s="48">
        <v>1</v>
      </c>
      <c r="H9" s="25">
        <f t="shared" si="0"/>
        <v>0</v>
      </c>
      <c r="I9" s="25">
        <f t="shared" si="1"/>
        <v>0</v>
      </c>
      <c r="K9" s="53"/>
    </row>
    <row r="10" spans="1:11">
      <c r="A10" s="48" t="s">
        <v>40</v>
      </c>
      <c r="B10" s="40" t="s">
        <v>8</v>
      </c>
      <c r="C10" s="17">
        <v>7.0000000000000007E-2</v>
      </c>
      <c r="D10" s="17">
        <v>7.0000000000000007E-2</v>
      </c>
      <c r="E10" s="48" t="s">
        <v>7</v>
      </c>
      <c r="F10" s="25">
        <v>1</v>
      </c>
      <c r="G10" s="48">
        <v>1</v>
      </c>
      <c r="H10" s="25">
        <f t="shared" si="0"/>
        <v>7.0000000000000007E-2</v>
      </c>
      <c r="I10" s="25">
        <f t="shared" si="1"/>
        <v>7.0000000000000007E-2</v>
      </c>
      <c r="K10" s="53"/>
    </row>
    <row r="11" spans="1:11">
      <c r="A11" s="48" t="str">
        <f>TE!A4</f>
        <v>C1-2</v>
      </c>
      <c r="B11" s="41" t="str">
        <f>TE!B4</f>
        <v>Uncertainty of the RF signal generator</v>
      </c>
      <c r="C11" s="48">
        <f>TE!C4</f>
        <v>0.9</v>
      </c>
      <c r="D11" s="48">
        <f>TE!D4</f>
        <v>0.9</v>
      </c>
      <c r="E11" s="48" t="str">
        <f>TE!E4</f>
        <v>Gaussian</v>
      </c>
      <c r="F11" s="48">
        <f>TE!F4</f>
        <v>1</v>
      </c>
      <c r="G11" s="48">
        <v>1</v>
      </c>
      <c r="H11" s="25">
        <f t="shared" si="0"/>
        <v>0.9</v>
      </c>
      <c r="I11" s="25">
        <f t="shared" si="1"/>
        <v>0.9</v>
      </c>
      <c r="K11" s="53"/>
    </row>
    <row r="12" spans="1:11">
      <c r="A12" s="48" t="s">
        <v>49</v>
      </c>
      <c r="B12" s="40" t="s">
        <v>29</v>
      </c>
      <c r="C12" s="17">
        <v>0.42</v>
      </c>
      <c r="D12" s="17">
        <v>0.42</v>
      </c>
      <c r="E12" s="48" t="s">
        <v>9</v>
      </c>
      <c r="F12" s="25">
        <f>2^0.5</f>
        <v>1.4142135623730951</v>
      </c>
      <c r="G12" s="48">
        <v>1</v>
      </c>
      <c r="H12" s="25">
        <f t="shared" si="0"/>
        <v>0.29698484809834991</v>
      </c>
      <c r="I12" s="25">
        <f t="shared" si="1"/>
        <v>0.29698484809834991</v>
      </c>
      <c r="K12" s="53"/>
    </row>
    <row r="13" spans="1:11">
      <c r="A13" s="48" t="s">
        <v>50</v>
      </c>
      <c r="B13" s="40" t="s">
        <v>10</v>
      </c>
      <c r="C13" s="17">
        <v>0.18</v>
      </c>
      <c r="D13" s="17">
        <v>0.25</v>
      </c>
      <c r="E13" s="48" t="s">
        <v>5</v>
      </c>
      <c r="F13" s="25">
        <f>3^0.5</f>
        <v>1.7320508075688772</v>
      </c>
      <c r="G13" s="48">
        <v>1</v>
      </c>
      <c r="H13" s="25">
        <f t="shared" si="0"/>
        <v>0.10392304845413264</v>
      </c>
      <c r="I13" s="25">
        <f t="shared" si="1"/>
        <v>0.14433756729740646</v>
      </c>
      <c r="K13" s="53"/>
    </row>
    <row r="14" spans="1:11">
      <c r="A14" s="93" t="s">
        <v>11</v>
      </c>
      <c r="B14" s="93"/>
      <c r="C14" s="93"/>
      <c r="D14" s="93"/>
      <c r="E14" s="93"/>
      <c r="F14" s="93"/>
      <c r="G14" s="93"/>
      <c r="H14" s="93"/>
      <c r="I14" s="93"/>
      <c r="K14" s="53"/>
    </row>
    <row r="15" spans="1:11" ht="22.5">
      <c r="A15" s="48" t="s">
        <v>51</v>
      </c>
      <c r="B15" s="40" t="s">
        <v>30</v>
      </c>
      <c r="C15" s="36">
        <v>0.43</v>
      </c>
      <c r="D15" s="36">
        <v>0.56999999999999995</v>
      </c>
      <c r="E15" s="48" t="s">
        <v>9</v>
      </c>
      <c r="F15" s="25">
        <f>2^0.5</f>
        <v>1.4142135623730951</v>
      </c>
      <c r="G15" s="48">
        <v>1</v>
      </c>
      <c r="H15" s="25">
        <f t="shared" ref="H15:H27" si="3">C15/$F15</f>
        <v>0.30405591591021541</v>
      </c>
      <c r="I15" s="25">
        <f t="shared" ref="I15:I27" si="4">D15/$F15</f>
        <v>0.40305086527633205</v>
      </c>
      <c r="K15" s="53"/>
    </row>
    <row r="16" spans="1:11" ht="22.5">
      <c r="A16" s="48" t="s">
        <v>52</v>
      </c>
      <c r="B16" s="40" t="s">
        <v>31</v>
      </c>
      <c r="C16" s="36">
        <v>0.43</v>
      </c>
      <c r="D16" s="36">
        <v>0.43</v>
      </c>
      <c r="E16" s="48" t="s">
        <v>5</v>
      </c>
      <c r="F16" s="25">
        <f>3^0.5</f>
        <v>1.7320508075688772</v>
      </c>
      <c r="G16" s="48">
        <v>1</v>
      </c>
      <c r="H16" s="25">
        <f t="shared" si="3"/>
        <v>0.2482606157515391</v>
      </c>
      <c r="I16" s="25">
        <f t="shared" si="4"/>
        <v>0.2482606157515391</v>
      </c>
      <c r="K16" s="53"/>
    </row>
    <row r="17" spans="1:11" ht="22.5">
      <c r="A17" s="48" t="s">
        <v>53</v>
      </c>
      <c r="B17" s="40" t="s">
        <v>32</v>
      </c>
      <c r="C17" s="36">
        <v>0.43</v>
      </c>
      <c r="D17" s="36">
        <v>0.56999999999999995</v>
      </c>
      <c r="E17" s="48" t="s">
        <v>9</v>
      </c>
      <c r="F17" s="25">
        <f>2^0.5</f>
        <v>1.4142135623730951</v>
      </c>
      <c r="G17" s="48">
        <v>1</v>
      </c>
      <c r="H17" s="25">
        <f t="shared" si="3"/>
        <v>0.30405591591021541</v>
      </c>
      <c r="I17" s="25">
        <f t="shared" si="4"/>
        <v>0.40305086527633205</v>
      </c>
      <c r="K17" s="53"/>
    </row>
    <row r="18" spans="1:11">
      <c r="A18" s="48" t="s">
        <v>54</v>
      </c>
      <c r="B18" s="40" t="s">
        <v>6</v>
      </c>
      <c r="C18" s="36">
        <v>0.1</v>
      </c>
      <c r="D18" s="36">
        <v>0.1</v>
      </c>
      <c r="E18" s="48" t="s">
        <v>7</v>
      </c>
      <c r="F18" s="25">
        <v>1</v>
      </c>
      <c r="G18" s="48">
        <v>1</v>
      </c>
      <c r="H18" s="25">
        <f t="shared" si="3"/>
        <v>0.1</v>
      </c>
      <c r="I18" s="25">
        <f t="shared" si="4"/>
        <v>0.1</v>
      </c>
      <c r="K18" s="53"/>
    </row>
    <row r="19" spans="1:11" ht="22.5">
      <c r="A19" s="48" t="s">
        <v>56</v>
      </c>
      <c r="B19" s="40" t="s">
        <v>55</v>
      </c>
      <c r="C19" s="36">
        <v>1.7999999999999999E-2</v>
      </c>
      <c r="D19" s="36">
        <v>1.7999999999999999E-2</v>
      </c>
      <c r="E19" s="48" t="s">
        <v>5</v>
      </c>
      <c r="F19" s="25">
        <f t="shared" ref="F19:F20" si="5">3^0.5</f>
        <v>1.7320508075688772</v>
      </c>
      <c r="G19" s="48">
        <v>1</v>
      </c>
      <c r="H19" s="25">
        <f t="shared" si="3"/>
        <v>1.0392304845413263E-2</v>
      </c>
      <c r="I19" s="25">
        <f t="shared" si="4"/>
        <v>1.0392304845413263E-2</v>
      </c>
      <c r="K19" s="53"/>
    </row>
    <row r="20" spans="1:11" ht="22.5">
      <c r="A20" s="48" t="s">
        <v>57</v>
      </c>
      <c r="B20" s="40" t="s">
        <v>33</v>
      </c>
      <c r="C20" s="36">
        <v>0</v>
      </c>
      <c r="D20" s="36">
        <v>0</v>
      </c>
      <c r="E20" s="48" t="s">
        <v>5</v>
      </c>
      <c r="F20" s="25">
        <f t="shared" si="5"/>
        <v>1.7320508075688772</v>
      </c>
      <c r="G20" s="48">
        <v>1</v>
      </c>
      <c r="H20" s="25">
        <f t="shared" si="3"/>
        <v>0</v>
      </c>
      <c r="I20" s="25">
        <f t="shared" si="4"/>
        <v>0</v>
      </c>
      <c r="K20" s="53"/>
    </row>
    <row r="21" spans="1:11">
      <c r="A21" s="48" t="s">
        <v>58</v>
      </c>
      <c r="B21" s="40" t="s">
        <v>8</v>
      </c>
      <c r="C21" s="36">
        <v>7.0000000000000007E-2</v>
      </c>
      <c r="D21" s="36">
        <v>7.0000000000000007E-2</v>
      </c>
      <c r="E21" s="48" t="s">
        <v>7</v>
      </c>
      <c r="F21" s="25">
        <v>1</v>
      </c>
      <c r="G21" s="48">
        <v>1</v>
      </c>
      <c r="H21" s="25">
        <f t="shared" si="3"/>
        <v>7.0000000000000007E-2</v>
      </c>
      <c r="I21" s="25">
        <f t="shared" si="4"/>
        <v>7.0000000000000007E-2</v>
      </c>
      <c r="K21" s="53"/>
    </row>
    <row r="22" spans="1:11">
      <c r="A22" s="48" t="str">
        <f>TE!A6</f>
        <v>C1-3</v>
      </c>
      <c r="B22" s="41" t="str">
        <f>TE!B6</f>
        <v>Uncertainty of the network analyzer</v>
      </c>
      <c r="C22" s="48">
        <f>TE!C6</f>
        <v>0.3</v>
      </c>
      <c r="D22" s="48">
        <f>TE!D6</f>
        <v>0.3</v>
      </c>
      <c r="E22" s="48" t="str">
        <f>TE!E6</f>
        <v>Gaussian</v>
      </c>
      <c r="F22" s="25">
        <f>TE!F6</f>
        <v>1</v>
      </c>
      <c r="G22" s="48">
        <v>1</v>
      </c>
      <c r="H22" s="25">
        <f t="shared" si="3"/>
        <v>0.3</v>
      </c>
      <c r="I22" s="25">
        <f t="shared" si="4"/>
        <v>0.3</v>
      </c>
      <c r="K22" s="53"/>
    </row>
    <row r="23" spans="1:11">
      <c r="A23" s="48" t="s">
        <v>59</v>
      </c>
      <c r="B23" s="40" t="s">
        <v>13</v>
      </c>
      <c r="C23" s="36">
        <v>0.18</v>
      </c>
      <c r="D23" s="36">
        <v>0.18</v>
      </c>
      <c r="E23" s="48" t="s">
        <v>5</v>
      </c>
      <c r="F23" s="25">
        <f>3^0.5</f>
        <v>1.7320508075688772</v>
      </c>
      <c r="G23" s="48">
        <v>1</v>
      </c>
      <c r="H23" s="25">
        <f t="shared" si="3"/>
        <v>0.10392304845413264</v>
      </c>
      <c r="I23" s="25">
        <f t="shared" si="4"/>
        <v>0.10392304845413264</v>
      </c>
      <c r="K23" s="53"/>
    </row>
    <row r="24" spans="1:11">
      <c r="A24" s="48" t="s">
        <v>60</v>
      </c>
      <c r="B24" s="40" t="s">
        <v>14</v>
      </c>
      <c r="C24" s="36">
        <v>0.1</v>
      </c>
      <c r="D24" s="36">
        <v>0.1</v>
      </c>
      <c r="E24" s="48" t="s">
        <v>7</v>
      </c>
      <c r="F24" s="25">
        <v>1</v>
      </c>
      <c r="G24" s="48">
        <v>1</v>
      </c>
      <c r="H24" s="25">
        <f t="shared" si="3"/>
        <v>0.1</v>
      </c>
      <c r="I24" s="25">
        <f t="shared" si="4"/>
        <v>0.1</v>
      </c>
      <c r="K24" s="53"/>
    </row>
    <row r="25" spans="1:11">
      <c r="A25" s="48" t="s">
        <v>61</v>
      </c>
      <c r="B25" s="40" t="s">
        <v>34</v>
      </c>
      <c r="C25" s="36">
        <v>0.18</v>
      </c>
      <c r="D25" s="36">
        <v>0.18</v>
      </c>
      <c r="E25" s="48" t="s">
        <v>5</v>
      </c>
      <c r="F25" s="25">
        <f t="shared" ref="F25:F27" si="6">3^0.5</f>
        <v>1.7320508075688772</v>
      </c>
      <c r="G25" s="48">
        <v>1</v>
      </c>
      <c r="H25" s="25">
        <f t="shared" si="3"/>
        <v>0.10392304845413264</v>
      </c>
      <c r="I25" s="25">
        <f t="shared" si="4"/>
        <v>0.10392304845413264</v>
      </c>
      <c r="K25" s="53"/>
    </row>
    <row r="26" spans="1:11">
      <c r="A26" s="48" t="str">
        <f>TE!A7</f>
        <v>C1-4</v>
      </c>
      <c r="B26" s="41" t="str">
        <f>TE!B7</f>
        <v>Uncertainty of the absolute gain of the reference antenna</v>
      </c>
      <c r="C26" s="48">
        <f>TE!C7</f>
        <v>0.52</v>
      </c>
      <c r="D26" s="48">
        <f>TE!D7</f>
        <v>0.52</v>
      </c>
      <c r="E26" s="48" t="str">
        <f>TE!E7</f>
        <v>Rectangular</v>
      </c>
      <c r="F26" s="25">
        <f>TE!F7</f>
        <v>1.7320508075688772</v>
      </c>
      <c r="G26" s="48">
        <v>1</v>
      </c>
      <c r="H26" s="25">
        <f t="shared" si="3"/>
        <v>0.30022213997860542</v>
      </c>
      <c r="I26" s="25">
        <f t="shared" si="4"/>
        <v>0.30022213997860542</v>
      </c>
      <c r="K26" s="53"/>
    </row>
    <row r="27" spans="1:11">
      <c r="A27" s="48" t="s">
        <v>62</v>
      </c>
      <c r="B27" s="40" t="s">
        <v>35</v>
      </c>
      <c r="C27" s="36">
        <v>0</v>
      </c>
      <c r="D27" s="36">
        <v>0</v>
      </c>
      <c r="E27" s="48" t="s">
        <v>5</v>
      </c>
      <c r="F27" s="25">
        <f t="shared" si="6"/>
        <v>1.7320508075688772</v>
      </c>
      <c r="G27" s="48">
        <v>1</v>
      </c>
      <c r="H27" s="25">
        <f t="shared" si="3"/>
        <v>0</v>
      </c>
      <c r="I27" s="25">
        <f t="shared" si="4"/>
        <v>0</v>
      </c>
      <c r="K27" s="53"/>
    </row>
  </sheetData>
  <mergeCells count="11">
    <mergeCell ref="K1:K4"/>
    <mergeCell ref="A4:I4"/>
    <mergeCell ref="A14:I14"/>
    <mergeCell ref="A1:I1"/>
    <mergeCell ref="C2:D2"/>
    <mergeCell ref="E2:E3"/>
    <mergeCell ref="F2:F3"/>
    <mergeCell ref="G2:G3"/>
    <mergeCell ref="H2:I2"/>
    <mergeCell ref="B2:B3"/>
    <mergeCell ref="A2:A3"/>
  </mergeCells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abSelected="1" zoomScaleNormal="100" workbookViewId="0">
      <selection activeCell="J17" sqref="J17"/>
    </sheetView>
  </sheetViews>
  <sheetFormatPr defaultColWidth="9" defaultRowHeight="11.25"/>
  <cols>
    <col min="1" max="1" width="5.140625" style="21" bestFit="1" customWidth="1"/>
    <col min="2" max="2" width="48.140625" style="33" bestFit="1" customWidth="1"/>
    <col min="3" max="3" width="10.140625" style="34" bestFit="1" customWidth="1"/>
    <col min="4" max="4" width="9.7109375" style="34" bestFit="1" customWidth="1"/>
    <col min="5" max="5" width="10.140625" style="35" bestFit="1" customWidth="1"/>
    <col min="6" max="6" width="10.140625" style="34" bestFit="1" customWidth="1"/>
    <col min="7" max="7" width="3" style="35" bestFit="1" customWidth="1"/>
    <col min="8" max="8" width="9.28515625" style="34" bestFit="1" customWidth="1"/>
    <col min="9" max="9" width="9.7109375" style="34" bestFit="1" customWidth="1"/>
    <col min="10" max="10" width="12.28515625" style="54" bestFit="1" customWidth="1"/>
    <col min="11" max="11" width="12.28515625" style="54" customWidth="1"/>
    <col min="12" max="12" width="9.7109375" style="54" bestFit="1" customWidth="1"/>
    <col min="13" max="13" width="10.28515625" style="54" bestFit="1" customWidth="1"/>
    <col min="14" max="15" width="12.28515625" style="54" customWidth="1"/>
    <col min="16" max="16" width="25.140625" style="56" customWidth="1"/>
    <col min="17" max="16384" width="9" style="16"/>
  </cols>
  <sheetData>
    <row r="1" spans="1:16" ht="11.25" customHeight="1">
      <c r="A1" s="93" t="s">
        <v>17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109" t="s">
        <v>147</v>
      </c>
      <c r="O1" s="107"/>
      <c r="P1" s="88" t="s">
        <v>108</v>
      </c>
    </row>
    <row r="2" spans="1:16" ht="11.25" customHeight="1">
      <c r="A2" s="88" t="s">
        <v>43</v>
      </c>
      <c r="B2" s="83" t="s">
        <v>1</v>
      </c>
      <c r="C2" s="89" t="s">
        <v>109</v>
      </c>
      <c r="D2" s="89"/>
      <c r="E2" s="83" t="s">
        <v>2</v>
      </c>
      <c r="F2" s="89" t="s">
        <v>3</v>
      </c>
      <c r="G2" s="94" t="s">
        <v>4</v>
      </c>
      <c r="H2" s="95" t="s">
        <v>91</v>
      </c>
      <c r="I2" s="95"/>
      <c r="J2" s="95"/>
      <c r="K2" s="95"/>
      <c r="L2" s="95"/>
      <c r="M2" s="95"/>
      <c r="N2" s="109"/>
      <c r="O2" s="107"/>
      <c r="P2" s="88"/>
    </row>
    <row r="3" spans="1:16" ht="45">
      <c r="A3" s="88"/>
      <c r="B3" s="83"/>
      <c r="C3" s="75" t="s">
        <v>77</v>
      </c>
      <c r="D3" s="75" t="s">
        <v>78</v>
      </c>
      <c r="E3" s="83"/>
      <c r="F3" s="89"/>
      <c r="G3" s="94"/>
      <c r="H3" s="75" t="s">
        <v>77</v>
      </c>
      <c r="I3" s="75" t="s">
        <v>78</v>
      </c>
      <c r="J3" s="73" t="s">
        <v>153</v>
      </c>
      <c r="K3" s="73" t="s">
        <v>132</v>
      </c>
      <c r="L3" s="73" t="s">
        <v>134</v>
      </c>
      <c r="M3" s="73" t="s">
        <v>137</v>
      </c>
      <c r="N3" s="109"/>
      <c r="O3" s="107"/>
      <c r="P3" s="88"/>
    </row>
    <row r="4" spans="1:16">
      <c r="A4" s="93" t="s">
        <v>86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111"/>
      <c r="P4" s="88"/>
    </row>
    <row r="5" spans="1:16">
      <c r="A5" s="42" t="s">
        <v>63</v>
      </c>
      <c r="B5" s="32" t="s">
        <v>99</v>
      </c>
      <c r="C5" s="43">
        <v>0.2</v>
      </c>
      <c r="D5" s="43">
        <v>0.2</v>
      </c>
      <c r="E5" s="42" t="s">
        <v>18</v>
      </c>
      <c r="F5" s="43">
        <v>2</v>
      </c>
      <c r="G5" s="42">
        <v>1</v>
      </c>
      <c r="H5" s="43">
        <f t="shared" ref="H5:I10" si="0">C5/$F5</f>
        <v>0.1</v>
      </c>
      <c r="I5" s="43">
        <f t="shared" si="0"/>
        <v>0.1</v>
      </c>
      <c r="J5" s="43">
        <v>0.1</v>
      </c>
      <c r="K5" s="43">
        <v>0.1</v>
      </c>
      <c r="L5" s="43">
        <v>0.1</v>
      </c>
      <c r="M5" s="43">
        <v>0.1</v>
      </c>
      <c r="N5" s="115">
        <v>0.1</v>
      </c>
      <c r="O5" s="112"/>
      <c r="P5" s="50"/>
    </row>
    <row r="6" spans="1:16">
      <c r="A6" s="42" t="s">
        <v>64</v>
      </c>
      <c r="B6" s="32" t="s">
        <v>87</v>
      </c>
      <c r="C6" s="43">
        <v>0.21</v>
      </c>
      <c r="D6" s="43">
        <v>0.21</v>
      </c>
      <c r="E6" s="42" t="s">
        <v>9</v>
      </c>
      <c r="F6" s="43">
        <f>2^0.5</f>
        <v>1.4142135623730951</v>
      </c>
      <c r="G6" s="42">
        <v>1</v>
      </c>
      <c r="H6" s="43">
        <f t="shared" si="0"/>
        <v>0.14849242404917495</v>
      </c>
      <c r="I6" s="43">
        <f t="shared" si="0"/>
        <v>0.14849242404917495</v>
      </c>
      <c r="J6" s="43">
        <v>0.15</v>
      </c>
      <c r="K6" s="43">
        <v>0.15</v>
      </c>
      <c r="L6" s="43">
        <v>0.15</v>
      </c>
      <c r="M6" s="43">
        <v>0.15</v>
      </c>
      <c r="N6" s="115">
        <v>0.15</v>
      </c>
      <c r="O6" s="112"/>
      <c r="P6" s="50"/>
    </row>
    <row r="7" spans="1:16">
      <c r="A7" s="42" t="str">
        <f>TE!A4</f>
        <v>C1-2</v>
      </c>
      <c r="B7" s="31" t="str">
        <f>TE!B4</f>
        <v>Uncertainty of the RF signal generator</v>
      </c>
      <c r="C7" s="42">
        <f>TE!C4</f>
        <v>0.9</v>
      </c>
      <c r="D7" s="42">
        <f>TE!D4</f>
        <v>0.9</v>
      </c>
      <c r="E7" s="42" t="str">
        <f>TE!E4</f>
        <v>Gaussian</v>
      </c>
      <c r="F7" s="42">
        <f>TE!F4</f>
        <v>1</v>
      </c>
      <c r="G7" s="42">
        <v>1</v>
      </c>
      <c r="H7" s="43">
        <f t="shared" si="0"/>
        <v>0.9</v>
      </c>
      <c r="I7" s="43">
        <f t="shared" si="0"/>
        <v>0.9</v>
      </c>
      <c r="J7" s="74">
        <f>TE!I4</f>
        <v>1.6</v>
      </c>
      <c r="K7" s="74">
        <f>TE!J4</f>
        <v>0.5</v>
      </c>
      <c r="L7" s="74">
        <f>TE!K4</f>
        <v>1.99</v>
      </c>
      <c r="M7" s="74">
        <f>TE!L4</f>
        <v>2.37</v>
      </c>
      <c r="N7" s="113" t="s">
        <v>146</v>
      </c>
      <c r="O7" s="106"/>
      <c r="P7" s="50"/>
    </row>
    <row r="8" spans="1:16" ht="22.5">
      <c r="A8" s="42" t="s">
        <v>65</v>
      </c>
      <c r="B8" s="32" t="s">
        <v>89</v>
      </c>
      <c r="C8" s="43">
        <v>0.01</v>
      </c>
      <c r="D8" s="43">
        <v>0.01</v>
      </c>
      <c r="E8" s="42" t="s">
        <v>7</v>
      </c>
      <c r="F8" s="43">
        <v>1</v>
      </c>
      <c r="G8" s="42">
        <v>1</v>
      </c>
      <c r="H8" s="43">
        <f t="shared" si="0"/>
        <v>0.01</v>
      </c>
      <c r="I8" s="43">
        <f t="shared" si="0"/>
        <v>0.01</v>
      </c>
      <c r="J8" s="43">
        <v>0.01</v>
      </c>
      <c r="K8" s="43">
        <v>0.01</v>
      </c>
      <c r="L8" s="43">
        <v>0.01</v>
      </c>
      <c r="M8" s="43">
        <v>0.01</v>
      </c>
      <c r="N8" s="115">
        <v>0.01</v>
      </c>
      <c r="O8" s="112"/>
      <c r="P8" s="50"/>
    </row>
    <row r="9" spans="1:16">
      <c r="A9" s="42" t="s">
        <v>66</v>
      </c>
      <c r="B9" s="32" t="s">
        <v>100</v>
      </c>
      <c r="C9" s="43">
        <v>0.4</v>
      </c>
      <c r="D9" s="43">
        <v>0.4</v>
      </c>
      <c r="E9" s="42" t="s">
        <v>76</v>
      </c>
      <c r="F9" s="43">
        <v>1</v>
      </c>
      <c r="G9" s="42">
        <v>1</v>
      </c>
      <c r="H9" s="43">
        <f t="shared" si="0"/>
        <v>0.4</v>
      </c>
      <c r="I9" s="43">
        <f t="shared" si="0"/>
        <v>0.4</v>
      </c>
      <c r="J9" s="43">
        <v>0.4</v>
      </c>
      <c r="K9" s="43">
        <v>0.4</v>
      </c>
      <c r="L9" s="43">
        <v>0.4</v>
      </c>
      <c r="M9" s="43">
        <v>0.4</v>
      </c>
      <c r="N9" s="115">
        <v>0.4</v>
      </c>
      <c r="O9" s="112"/>
      <c r="P9" s="50"/>
    </row>
    <row r="10" spans="1:16">
      <c r="A10" s="42" t="s">
        <v>80</v>
      </c>
      <c r="B10" s="32" t="s">
        <v>22</v>
      </c>
      <c r="C10" s="43">
        <v>0</v>
      </c>
      <c r="D10" s="43">
        <v>0</v>
      </c>
      <c r="E10" s="42" t="s">
        <v>7</v>
      </c>
      <c r="F10" s="43">
        <v>1</v>
      </c>
      <c r="G10" s="42">
        <v>1</v>
      </c>
      <c r="H10" s="43">
        <f t="shared" si="0"/>
        <v>0</v>
      </c>
      <c r="I10" s="43">
        <f t="shared" si="0"/>
        <v>0</v>
      </c>
      <c r="J10" s="43">
        <v>0</v>
      </c>
      <c r="K10" s="43">
        <v>0</v>
      </c>
      <c r="L10" s="43">
        <v>0</v>
      </c>
      <c r="M10" s="43">
        <v>0</v>
      </c>
      <c r="N10" s="115">
        <v>0</v>
      </c>
      <c r="O10" s="112"/>
      <c r="P10" s="50"/>
    </row>
    <row r="11" spans="1:16">
      <c r="A11" s="103" t="s">
        <v>144</v>
      </c>
      <c r="B11" s="110" t="s">
        <v>145</v>
      </c>
      <c r="C11" s="79"/>
      <c r="D11" s="79"/>
      <c r="E11" s="79"/>
      <c r="F11" s="79"/>
      <c r="G11" s="79"/>
      <c r="H11" s="79"/>
      <c r="I11" s="79"/>
      <c r="J11" s="113">
        <v>0.2</v>
      </c>
      <c r="K11" s="79"/>
      <c r="L11" s="79"/>
      <c r="M11" s="43">
        <v>1.5</v>
      </c>
      <c r="N11" s="113">
        <v>1.5</v>
      </c>
      <c r="O11" s="112"/>
      <c r="P11" s="50" t="s">
        <v>154</v>
      </c>
    </row>
    <row r="12" spans="1:16">
      <c r="A12" s="93" t="s">
        <v>11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111"/>
      <c r="P12" s="50"/>
    </row>
    <row r="13" spans="1:16">
      <c r="A13" s="42" t="str">
        <f>TE!A6</f>
        <v>C1-3</v>
      </c>
      <c r="B13" s="44" t="str">
        <f>TE!B6</f>
        <v>Uncertainty of the network analyzer</v>
      </c>
      <c r="C13" s="43">
        <f>TE!C6</f>
        <v>0.3</v>
      </c>
      <c r="D13" s="43">
        <f>TE!D6</f>
        <v>0.3</v>
      </c>
      <c r="E13" s="42" t="str">
        <f>TE!E6</f>
        <v>Gaussian</v>
      </c>
      <c r="F13" s="43">
        <f>TE!F6</f>
        <v>1</v>
      </c>
      <c r="G13" s="42">
        <v>1</v>
      </c>
      <c r="H13" s="43">
        <f t="shared" ref="H13:H24" si="1">C13/$F13</f>
        <v>0.3</v>
      </c>
      <c r="I13" s="43">
        <f t="shared" ref="I13:I24" si="2">D13/$F13</f>
        <v>0.3</v>
      </c>
      <c r="J13" s="74">
        <f>TE!I6</f>
        <v>0.3</v>
      </c>
      <c r="K13" s="74">
        <f>TE!J6</f>
        <v>0.4</v>
      </c>
      <c r="L13" s="74">
        <f>TE!K6</f>
        <v>0.85</v>
      </c>
      <c r="M13" s="74">
        <f>TE!L6</f>
        <v>0.85</v>
      </c>
      <c r="N13" s="113" t="s">
        <v>146</v>
      </c>
      <c r="O13" s="106"/>
      <c r="P13" s="51"/>
    </row>
    <row r="14" spans="1:16" ht="22.5">
      <c r="A14" s="42" t="s">
        <v>68</v>
      </c>
      <c r="B14" s="45" t="s">
        <v>88</v>
      </c>
      <c r="C14" s="43">
        <v>0.43</v>
      </c>
      <c r="D14" s="43">
        <v>0.56999999999999995</v>
      </c>
      <c r="E14" s="42" t="s">
        <v>9</v>
      </c>
      <c r="F14" s="43">
        <f>2^0.5</f>
        <v>1.4142135623730951</v>
      </c>
      <c r="G14" s="42">
        <v>1</v>
      </c>
      <c r="H14" s="43">
        <f t="shared" si="1"/>
        <v>0.30405591591021541</v>
      </c>
      <c r="I14" s="43">
        <f t="shared" si="2"/>
        <v>0.40305086527633205</v>
      </c>
      <c r="J14" s="43">
        <v>0.6</v>
      </c>
      <c r="K14" s="43">
        <v>0.4</v>
      </c>
      <c r="L14" s="43">
        <v>1.0900000000000001</v>
      </c>
      <c r="M14" s="43">
        <v>0.91</v>
      </c>
      <c r="N14" s="114" t="s">
        <v>148</v>
      </c>
      <c r="O14" s="112"/>
      <c r="P14" s="50"/>
    </row>
    <row r="15" spans="1:16">
      <c r="A15" s="42" t="s">
        <v>67</v>
      </c>
      <c r="B15" s="45" t="s">
        <v>36</v>
      </c>
      <c r="C15" s="43">
        <v>0.12</v>
      </c>
      <c r="D15" s="43">
        <v>0.12</v>
      </c>
      <c r="E15" s="42" t="s">
        <v>5</v>
      </c>
      <c r="F15" s="43">
        <f>3^0.5</f>
        <v>1.7320508075688772</v>
      </c>
      <c r="G15" s="42">
        <v>1</v>
      </c>
      <c r="H15" s="43">
        <f t="shared" si="1"/>
        <v>6.9282032302755092E-2</v>
      </c>
      <c r="I15" s="43">
        <f t="shared" si="2"/>
        <v>6.9282032302755092E-2</v>
      </c>
      <c r="J15" s="43">
        <v>7.0000000000000007E-2</v>
      </c>
      <c r="K15" s="43">
        <v>7.0000000000000007E-2</v>
      </c>
      <c r="L15" s="43">
        <v>7.0000000000000007E-2</v>
      </c>
      <c r="M15" s="43">
        <v>7.0000000000000007E-2</v>
      </c>
      <c r="N15" s="115">
        <v>7.0000000000000007E-2</v>
      </c>
      <c r="O15" s="112"/>
      <c r="P15" s="50"/>
    </row>
    <row r="16" spans="1:16" ht="22.5">
      <c r="A16" s="42" t="s">
        <v>69</v>
      </c>
      <c r="B16" s="45" t="s">
        <v>101</v>
      </c>
      <c r="C16" s="43">
        <v>0.01</v>
      </c>
      <c r="D16" s="43">
        <v>0.01</v>
      </c>
      <c r="E16" s="42" t="s">
        <v>7</v>
      </c>
      <c r="F16" s="43">
        <v>1</v>
      </c>
      <c r="G16" s="42">
        <v>1</v>
      </c>
      <c r="H16" s="43">
        <f t="shared" si="1"/>
        <v>0.01</v>
      </c>
      <c r="I16" s="43">
        <f t="shared" si="2"/>
        <v>0.01</v>
      </c>
      <c r="J16" s="43">
        <v>0.01</v>
      </c>
      <c r="K16" s="43">
        <v>0.01</v>
      </c>
      <c r="L16" s="43">
        <v>0.01</v>
      </c>
      <c r="M16" s="43">
        <v>0.01</v>
      </c>
      <c r="N16" s="115">
        <v>0.01</v>
      </c>
      <c r="O16" s="112"/>
      <c r="P16" s="50"/>
    </row>
    <row r="17" spans="1:16">
      <c r="A17" s="42" t="s">
        <v>70</v>
      </c>
      <c r="B17" s="45" t="s">
        <v>71</v>
      </c>
      <c r="C17" s="43">
        <v>0.21</v>
      </c>
      <c r="D17" s="43">
        <v>0.28999999999999998</v>
      </c>
      <c r="E17" s="42" t="s">
        <v>9</v>
      </c>
      <c r="F17" s="43">
        <f>2^0.5</f>
        <v>1.4142135623730951</v>
      </c>
      <c r="G17" s="42">
        <v>1</v>
      </c>
      <c r="H17" s="43">
        <f t="shared" si="1"/>
        <v>0.14849242404917495</v>
      </c>
      <c r="I17" s="43">
        <f t="shared" si="2"/>
        <v>0.20506096654409875</v>
      </c>
      <c r="J17" s="43">
        <v>0.21</v>
      </c>
      <c r="K17" s="43">
        <v>0.21</v>
      </c>
      <c r="L17" s="43">
        <v>0.21</v>
      </c>
      <c r="M17" s="43">
        <v>0.21</v>
      </c>
      <c r="N17" s="115">
        <v>0.21</v>
      </c>
      <c r="O17" s="112"/>
      <c r="P17" s="50"/>
    </row>
    <row r="18" spans="1:16">
      <c r="A18" s="42" t="str">
        <f>TE!A7</f>
        <v>C1-4</v>
      </c>
      <c r="B18" s="44" t="str">
        <f>TE!B7</f>
        <v>Uncertainty of the absolute gain of the reference antenna</v>
      </c>
      <c r="C18" s="43">
        <f>TE!C7</f>
        <v>0.52</v>
      </c>
      <c r="D18" s="43">
        <f>TE!D7</f>
        <v>0.52</v>
      </c>
      <c r="E18" s="42" t="str">
        <f>TE!E7</f>
        <v>Rectangular</v>
      </c>
      <c r="F18" s="43">
        <f>TE!F7</f>
        <v>1.7320508075688772</v>
      </c>
      <c r="G18" s="42">
        <v>1</v>
      </c>
      <c r="H18" s="43">
        <f t="shared" si="1"/>
        <v>0.30022213997860542</v>
      </c>
      <c r="I18" s="43">
        <f t="shared" si="2"/>
        <v>0.30022213997860542</v>
      </c>
      <c r="J18" s="74">
        <f>TE!I7</f>
        <v>0.3</v>
      </c>
      <c r="K18" s="74">
        <f>TE!J7</f>
        <v>0.3</v>
      </c>
      <c r="L18" s="74">
        <f>TE!K7</f>
        <v>0.3</v>
      </c>
      <c r="M18" s="74">
        <f>TE!L7</f>
        <v>0.3</v>
      </c>
      <c r="N18" s="113" t="s">
        <v>146</v>
      </c>
      <c r="O18" s="106"/>
      <c r="P18" s="50"/>
    </row>
    <row r="19" spans="1:16">
      <c r="A19" s="42" t="s">
        <v>81</v>
      </c>
      <c r="B19" s="45" t="s">
        <v>79</v>
      </c>
      <c r="C19" s="43">
        <v>0</v>
      </c>
      <c r="D19" s="43">
        <v>0</v>
      </c>
      <c r="E19" s="42" t="s">
        <v>23</v>
      </c>
      <c r="F19" s="43">
        <v>2</v>
      </c>
      <c r="G19" s="42">
        <v>1</v>
      </c>
      <c r="H19" s="43">
        <f t="shared" si="1"/>
        <v>0</v>
      </c>
      <c r="I19" s="43">
        <f t="shared" si="2"/>
        <v>0</v>
      </c>
      <c r="J19" s="43">
        <v>0</v>
      </c>
      <c r="K19" s="43">
        <v>0</v>
      </c>
      <c r="L19" s="43">
        <v>0</v>
      </c>
      <c r="M19" s="43">
        <v>0</v>
      </c>
      <c r="N19" s="115">
        <v>0</v>
      </c>
      <c r="O19" s="112"/>
      <c r="P19" s="50"/>
    </row>
    <row r="20" spans="1:16">
      <c r="A20" s="42" t="s">
        <v>72</v>
      </c>
      <c r="B20" s="45" t="s">
        <v>102</v>
      </c>
      <c r="C20" s="43">
        <v>0.1</v>
      </c>
      <c r="D20" s="43">
        <v>0.1</v>
      </c>
      <c r="E20" s="42" t="s">
        <v>7</v>
      </c>
      <c r="F20" s="43">
        <v>1</v>
      </c>
      <c r="G20" s="42">
        <v>1</v>
      </c>
      <c r="H20" s="43">
        <f t="shared" si="1"/>
        <v>0.1</v>
      </c>
      <c r="I20" s="43">
        <f t="shared" si="2"/>
        <v>0.1</v>
      </c>
      <c r="J20" s="43">
        <v>0.1</v>
      </c>
      <c r="K20" s="43">
        <v>0.1</v>
      </c>
      <c r="L20" s="43">
        <v>0.1</v>
      </c>
      <c r="M20" s="43">
        <v>0.1</v>
      </c>
      <c r="N20" s="115">
        <v>0.1</v>
      </c>
      <c r="O20" s="112"/>
      <c r="P20" s="50"/>
    </row>
    <row r="21" spans="1:16">
      <c r="A21" s="42" t="s">
        <v>82</v>
      </c>
      <c r="B21" s="45" t="s">
        <v>19</v>
      </c>
      <c r="C21" s="43">
        <v>0</v>
      </c>
      <c r="D21" s="43">
        <v>0</v>
      </c>
      <c r="E21" s="42" t="s">
        <v>9</v>
      </c>
      <c r="F21" s="43">
        <f>2^0.5</f>
        <v>1.4142135623730951</v>
      </c>
      <c r="G21" s="42">
        <v>1</v>
      </c>
      <c r="H21" s="43">
        <f t="shared" si="1"/>
        <v>0</v>
      </c>
      <c r="I21" s="43">
        <f t="shared" si="2"/>
        <v>0</v>
      </c>
      <c r="J21" s="43">
        <v>0</v>
      </c>
      <c r="K21" s="43">
        <v>0</v>
      </c>
      <c r="L21" s="43">
        <v>0</v>
      </c>
      <c r="M21" s="43">
        <v>0</v>
      </c>
      <c r="N21" s="115">
        <v>0</v>
      </c>
      <c r="O21" s="112"/>
      <c r="P21" s="50"/>
    </row>
    <row r="22" spans="1:16">
      <c r="A22" s="42" t="s">
        <v>103</v>
      </c>
      <c r="B22" s="45" t="s">
        <v>104</v>
      </c>
      <c r="C22" s="43">
        <v>0</v>
      </c>
      <c r="D22" s="43">
        <v>0</v>
      </c>
      <c r="E22" s="42" t="s">
        <v>18</v>
      </c>
      <c r="F22" s="43">
        <v>2</v>
      </c>
      <c r="G22" s="42">
        <v>1</v>
      </c>
      <c r="H22" s="43">
        <f t="shared" si="1"/>
        <v>0</v>
      </c>
      <c r="I22" s="43">
        <f t="shared" si="2"/>
        <v>0</v>
      </c>
      <c r="J22" s="43">
        <v>0</v>
      </c>
      <c r="K22" s="43">
        <v>0</v>
      </c>
      <c r="L22" s="43">
        <v>0</v>
      </c>
      <c r="M22" s="43">
        <v>0</v>
      </c>
      <c r="N22" s="115">
        <v>0</v>
      </c>
      <c r="O22" s="112"/>
      <c r="P22" s="50"/>
    </row>
    <row r="23" spans="1:16">
      <c r="A23" s="42" t="s">
        <v>83</v>
      </c>
      <c r="B23" s="45" t="s">
        <v>20</v>
      </c>
      <c r="C23" s="43">
        <v>0.09</v>
      </c>
      <c r="D23" s="43">
        <v>0.09</v>
      </c>
      <c r="E23" s="42" t="s">
        <v>9</v>
      </c>
      <c r="F23" s="43">
        <f>2^0.5</f>
        <v>1.4142135623730951</v>
      </c>
      <c r="G23" s="42">
        <v>1</v>
      </c>
      <c r="H23" s="43">
        <f t="shared" si="1"/>
        <v>6.3639610306789274E-2</v>
      </c>
      <c r="I23" s="43">
        <f t="shared" si="2"/>
        <v>6.3639610306789274E-2</v>
      </c>
      <c r="J23" s="43">
        <v>0.06</v>
      </c>
      <c r="K23" s="43">
        <v>0.06</v>
      </c>
      <c r="L23" s="43">
        <v>0.06</v>
      </c>
      <c r="M23" s="43">
        <v>0.06</v>
      </c>
      <c r="N23" s="115">
        <v>0.06</v>
      </c>
      <c r="O23" s="112"/>
      <c r="P23" s="50"/>
    </row>
    <row r="24" spans="1:16">
      <c r="A24" s="42" t="s">
        <v>84</v>
      </c>
      <c r="B24" s="45" t="s">
        <v>21</v>
      </c>
      <c r="C24" s="43">
        <v>0.1</v>
      </c>
      <c r="D24" s="43">
        <v>0.1</v>
      </c>
      <c r="E24" s="42" t="s">
        <v>5</v>
      </c>
      <c r="F24" s="43">
        <f>3^0.5</f>
        <v>1.7320508075688772</v>
      </c>
      <c r="G24" s="42">
        <v>1</v>
      </c>
      <c r="H24" s="43">
        <f t="shared" si="1"/>
        <v>5.7735026918962581E-2</v>
      </c>
      <c r="I24" s="43">
        <f t="shared" si="2"/>
        <v>5.7735026918962581E-2</v>
      </c>
      <c r="J24" s="43">
        <v>0.06</v>
      </c>
      <c r="K24" s="43">
        <v>0.06</v>
      </c>
      <c r="L24" s="43">
        <v>0.06</v>
      </c>
      <c r="M24" s="43">
        <v>0.06</v>
      </c>
      <c r="N24" s="115">
        <v>0.06</v>
      </c>
      <c r="O24" s="112"/>
      <c r="P24" s="50"/>
    </row>
    <row r="25" spans="1:16">
      <c r="P25" s="55"/>
    </row>
    <row r="26" spans="1:16">
      <c r="P26" s="55"/>
    </row>
    <row r="27" spans="1:16">
      <c r="P27" s="55"/>
    </row>
    <row r="28" spans="1:16">
      <c r="P28" s="55"/>
    </row>
    <row r="29" spans="1:16">
      <c r="P29" s="55"/>
    </row>
    <row r="30" spans="1:16">
      <c r="P30" s="55"/>
    </row>
    <row r="31" spans="1:16">
      <c r="P31" s="55"/>
    </row>
    <row r="32" spans="1:16">
      <c r="P32" s="55"/>
    </row>
    <row r="33" spans="16:16">
      <c r="P33" s="55"/>
    </row>
    <row r="34" spans="16:16">
      <c r="P34" s="55"/>
    </row>
    <row r="35" spans="16:16">
      <c r="P35" s="55"/>
    </row>
    <row r="36" spans="16:16">
      <c r="P36" s="55"/>
    </row>
    <row r="37" spans="16:16">
      <c r="P37" s="55"/>
    </row>
    <row r="38" spans="16:16">
      <c r="P38" s="55"/>
    </row>
    <row r="39" spans="16:16">
      <c r="P39" s="55"/>
    </row>
    <row r="40" spans="16:16">
      <c r="P40" s="55"/>
    </row>
    <row r="41" spans="16:16">
      <c r="P41" s="55"/>
    </row>
    <row r="42" spans="16:16">
      <c r="P42" s="55"/>
    </row>
    <row r="43" spans="16:16">
      <c r="P43" s="55"/>
    </row>
    <row r="44" spans="16:16">
      <c r="P44" s="55"/>
    </row>
    <row r="45" spans="16:16">
      <c r="P45" s="55"/>
    </row>
  </sheetData>
  <mergeCells count="12">
    <mergeCell ref="P1:P4"/>
    <mergeCell ref="E2:E3"/>
    <mergeCell ref="F2:F3"/>
    <mergeCell ref="G2:G3"/>
    <mergeCell ref="C2:D2"/>
    <mergeCell ref="H2:M2"/>
    <mergeCell ref="A1:M1"/>
    <mergeCell ref="N1:N3"/>
    <mergeCell ref="A4:N4"/>
    <mergeCell ref="B2:B3"/>
    <mergeCell ref="A2:A3"/>
    <mergeCell ref="A12:N12"/>
  </mergeCells>
  <phoneticPr fontId="7" type="noConversion"/>
  <pageMargins left="0.7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"/>
  <sheetViews>
    <sheetView topLeftCell="A34" zoomScaleNormal="100" workbookViewId="0">
      <selection activeCell="M39" sqref="M39"/>
    </sheetView>
  </sheetViews>
  <sheetFormatPr defaultColWidth="9.140625" defaultRowHeight="11.25"/>
  <cols>
    <col min="1" max="1" width="5.140625" style="21" bestFit="1" customWidth="1"/>
    <col min="2" max="2" width="43" style="28" bestFit="1" customWidth="1"/>
    <col min="3" max="3" width="13.28515625" style="22" bestFit="1" customWidth="1"/>
    <col min="4" max="4" width="9.7109375" style="22" bestFit="1" customWidth="1"/>
    <col min="5" max="5" width="24.28515625" style="21" bestFit="1" customWidth="1"/>
    <col min="6" max="6" width="29.7109375" style="22" bestFit="1" customWidth="1"/>
    <col min="7" max="7" width="3" style="21" bestFit="1" customWidth="1"/>
    <col min="8" max="8" width="7.140625" style="22" customWidth="1"/>
    <col min="9" max="9" width="6.7109375" style="22" bestFit="1" customWidth="1"/>
    <col min="10" max="11" width="9.42578125" style="22" bestFit="1" customWidth="1"/>
    <col min="12" max="12" width="9.7109375" style="22" bestFit="1" customWidth="1"/>
    <col min="13" max="13" width="10.28515625" style="22" customWidth="1"/>
    <col min="14" max="14" width="5.42578125" style="23" customWidth="1"/>
    <col min="15" max="16" width="10" style="57" bestFit="1" customWidth="1"/>
    <col min="17" max="20" width="10" style="57" customWidth="1"/>
    <col min="21" max="21" width="4.140625" style="21" customWidth="1"/>
    <col min="22" max="22" width="48.7109375" style="21" bestFit="1" customWidth="1"/>
    <col min="23" max="16384" width="9.140625" style="21"/>
  </cols>
  <sheetData>
    <row r="1" spans="1:22">
      <c r="B1" s="100"/>
      <c r="C1" s="119" t="s">
        <v>90</v>
      </c>
      <c r="D1" s="120"/>
      <c r="E1" s="120"/>
      <c r="F1" s="120"/>
      <c r="V1" s="88" t="s">
        <v>108</v>
      </c>
    </row>
    <row r="2" spans="1:22">
      <c r="B2" s="100"/>
      <c r="C2" s="4" t="s">
        <v>77</v>
      </c>
      <c r="D2" s="4" t="s">
        <v>78</v>
      </c>
      <c r="E2" s="75" t="s">
        <v>149</v>
      </c>
      <c r="F2" s="75" t="s">
        <v>150</v>
      </c>
      <c r="V2" s="88"/>
    </row>
    <row r="3" spans="1:22">
      <c r="B3" s="24" t="s">
        <v>16</v>
      </c>
      <c r="C3" s="25">
        <f>H35</f>
        <v>2.3346904831832989</v>
      </c>
      <c r="D3" s="25">
        <f>I35</f>
        <v>2.4550249908300321</v>
      </c>
      <c r="E3" s="42"/>
      <c r="F3" s="42"/>
      <c r="V3" s="88"/>
    </row>
    <row r="4" spans="1:22">
      <c r="B4" s="24" t="s">
        <v>17</v>
      </c>
      <c r="C4" s="25">
        <f>H62</f>
        <v>2.2510723015191374</v>
      </c>
      <c r="D4" s="25">
        <f>I62</f>
        <v>2.3266006332558811</v>
      </c>
      <c r="E4" s="118" t="s">
        <v>136</v>
      </c>
      <c r="F4" s="118" t="s">
        <v>136</v>
      </c>
      <c r="V4" s="88"/>
    </row>
    <row r="5" spans="1:22">
      <c r="B5" s="26" t="s">
        <v>28</v>
      </c>
      <c r="C5" s="27">
        <v>2.4</v>
      </c>
      <c r="D5" s="27">
        <v>2.4</v>
      </c>
      <c r="E5" s="118" t="s">
        <v>136</v>
      </c>
      <c r="F5" s="118" t="s">
        <v>136</v>
      </c>
      <c r="V5" s="60"/>
    </row>
    <row r="6" spans="1:22">
      <c r="V6" s="60"/>
    </row>
    <row r="7" spans="1:22">
      <c r="A7" s="88" t="s">
        <v>111</v>
      </c>
      <c r="B7" s="88"/>
      <c r="C7" s="88"/>
      <c r="D7" s="88"/>
      <c r="E7" s="88"/>
      <c r="F7" s="88"/>
      <c r="G7" s="88"/>
      <c r="H7" s="88"/>
      <c r="I7" s="88"/>
      <c r="O7" s="99" t="s">
        <v>24</v>
      </c>
      <c r="P7" s="99"/>
      <c r="V7" s="60"/>
    </row>
    <row r="8" spans="1:22">
      <c r="A8" s="83" t="s">
        <v>0</v>
      </c>
      <c r="B8" s="83" t="s">
        <v>1</v>
      </c>
      <c r="C8" s="89" t="s">
        <v>109</v>
      </c>
      <c r="D8" s="89"/>
      <c r="E8" s="83" t="s">
        <v>2</v>
      </c>
      <c r="F8" s="89" t="s">
        <v>3</v>
      </c>
      <c r="G8" s="94" t="s">
        <v>4</v>
      </c>
      <c r="H8" s="95" t="s">
        <v>91</v>
      </c>
      <c r="I8" s="95"/>
      <c r="N8" s="8"/>
      <c r="O8" s="99"/>
      <c r="P8" s="99"/>
      <c r="V8" s="60"/>
    </row>
    <row r="9" spans="1:22" s="30" customFormat="1" ht="22.5">
      <c r="A9" s="83"/>
      <c r="B9" s="83"/>
      <c r="C9" s="4" t="s">
        <v>77</v>
      </c>
      <c r="D9" s="4" t="s">
        <v>78</v>
      </c>
      <c r="E9" s="83"/>
      <c r="F9" s="89"/>
      <c r="G9" s="94"/>
      <c r="H9" s="4" t="s">
        <v>77</v>
      </c>
      <c r="I9" s="4" t="s">
        <v>78</v>
      </c>
      <c r="J9" s="22"/>
      <c r="K9" s="22"/>
      <c r="L9" s="22"/>
      <c r="M9" s="22"/>
      <c r="N9" s="29"/>
      <c r="O9" s="99"/>
      <c r="P9" s="99"/>
      <c r="Q9" s="57"/>
      <c r="R9" s="57"/>
      <c r="S9" s="57"/>
      <c r="T9" s="57"/>
      <c r="V9" s="49"/>
    </row>
    <row r="10" spans="1:22">
      <c r="A10" s="101" t="s">
        <v>86</v>
      </c>
      <c r="B10" s="101"/>
      <c r="C10" s="101"/>
      <c r="D10" s="101"/>
      <c r="E10" s="101"/>
      <c r="F10" s="101"/>
      <c r="G10" s="101"/>
      <c r="H10" s="101"/>
      <c r="I10" s="101"/>
      <c r="N10" s="5"/>
      <c r="O10" s="58"/>
      <c r="P10" s="58"/>
      <c r="V10" s="60"/>
    </row>
    <row r="11" spans="1:22" ht="22.5">
      <c r="A11" s="3" t="str">
        <f>'IA-Er'!A5</f>
        <v>B1-1</v>
      </c>
      <c r="B11" s="10" t="str">
        <f>'IA-Er'!B5</f>
        <v>Positioning misalignment between the BS and the reference antenna</v>
      </c>
      <c r="C11" s="11">
        <f>'IA-Er'!C5</f>
        <v>0.18</v>
      </c>
      <c r="D11" s="11">
        <f>'IA-Er'!D5</f>
        <v>0.18</v>
      </c>
      <c r="E11" s="1" t="str">
        <f>'IA-Er'!E5</f>
        <v>Rectangular</v>
      </c>
      <c r="F11" s="11">
        <f>'IA-Er'!F5</f>
        <v>1.7320508075688772</v>
      </c>
      <c r="G11" s="1">
        <v>1</v>
      </c>
      <c r="H11" s="11">
        <f t="shared" ref="H11:H19" si="0">C11/$F11</f>
        <v>0.10392304845413264</v>
      </c>
      <c r="I11" s="11">
        <f t="shared" ref="I11:I19" si="1">D11/$F11</f>
        <v>0.10392304845413264</v>
      </c>
      <c r="N11" s="6"/>
      <c r="O11" s="59">
        <f t="shared" ref="O11:O33" si="2">H11^2</f>
        <v>1.0800000000000001E-2</v>
      </c>
      <c r="P11" s="59">
        <f t="shared" ref="P11:P33" si="3">I11^2</f>
        <v>1.0800000000000001E-2</v>
      </c>
      <c r="V11" s="60"/>
    </row>
    <row r="12" spans="1:22" ht="22.5">
      <c r="A12" s="3" t="str">
        <f>'IA-Er'!A6</f>
        <v>B1-2</v>
      </c>
      <c r="B12" s="10" t="str">
        <f>'IA-Er'!B6</f>
        <v>Pointing misalignment between the BS and the transmitting antenna</v>
      </c>
      <c r="C12" s="11">
        <f>'IA-Er'!C6</f>
        <v>0.18</v>
      </c>
      <c r="D12" s="11">
        <f>'IA-Er'!D6</f>
        <v>0.18</v>
      </c>
      <c r="E12" s="1" t="str">
        <f>'IA-Er'!E6</f>
        <v>Rectangular</v>
      </c>
      <c r="F12" s="11">
        <f>'IA-Er'!F6</f>
        <v>1.7320508075688772</v>
      </c>
      <c r="G12" s="1">
        <v>1</v>
      </c>
      <c r="H12" s="11">
        <f t="shared" si="0"/>
        <v>0.10392304845413264</v>
      </c>
      <c r="I12" s="11">
        <f t="shared" si="1"/>
        <v>0.10392304845413264</v>
      </c>
      <c r="N12" s="6"/>
      <c r="O12" s="59">
        <f t="shared" si="2"/>
        <v>1.0800000000000001E-2</v>
      </c>
      <c r="P12" s="59">
        <f t="shared" si="3"/>
        <v>1.0800000000000001E-2</v>
      </c>
      <c r="V12" s="60"/>
    </row>
    <row r="13" spans="1:22">
      <c r="A13" s="3" t="str">
        <f>'IA-Er'!A7</f>
        <v>B1-3</v>
      </c>
      <c r="B13" s="10" t="str">
        <f>'IA-Er'!B7</f>
        <v>Quality of quiet zone</v>
      </c>
      <c r="C13" s="11">
        <f>'IA-Er'!C7</f>
        <v>0.1</v>
      </c>
      <c r="D13" s="11">
        <f>'IA-Er'!D7</f>
        <v>0.1</v>
      </c>
      <c r="E13" s="1" t="str">
        <f>'IA-Er'!E7</f>
        <v>Gaussian</v>
      </c>
      <c r="F13" s="11">
        <f>'IA-Er'!F7</f>
        <v>1</v>
      </c>
      <c r="G13" s="1">
        <v>1</v>
      </c>
      <c r="H13" s="11">
        <f t="shared" si="0"/>
        <v>0.1</v>
      </c>
      <c r="I13" s="11">
        <f t="shared" si="1"/>
        <v>0.1</v>
      </c>
      <c r="N13" s="6"/>
      <c r="O13" s="59">
        <f t="shared" si="2"/>
        <v>1.0000000000000002E-2</v>
      </c>
      <c r="P13" s="59">
        <f t="shared" si="3"/>
        <v>1.0000000000000002E-2</v>
      </c>
      <c r="V13" s="60"/>
    </row>
    <row r="14" spans="1:22" ht="22.5">
      <c r="A14" s="3" t="str">
        <f>'IA-Er'!A8</f>
        <v>B1-4a</v>
      </c>
      <c r="B14" s="10" t="str">
        <f>'IA-Er'!B8</f>
        <v>Polarization mismatch between the BS and the transmitting antenna</v>
      </c>
      <c r="C14" s="11">
        <f>'IA-Er'!C8</f>
        <v>1.7999999999999999E-2</v>
      </c>
      <c r="D14" s="11">
        <f>'IA-Er'!D8</f>
        <v>1.7999999999999999E-2</v>
      </c>
      <c r="E14" s="1" t="str">
        <f>'IA-Er'!E8</f>
        <v>Rectangular</v>
      </c>
      <c r="F14" s="11">
        <f>'IA-Er'!F8</f>
        <v>1.7320508075688772</v>
      </c>
      <c r="G14" s="1">
        <v>1</v>
      </c>
      <c r="H14" s="11">
        <f t="shared" si="0"/>
        <v>1.0392304845413263E-2</v>
      </c>
      <c r="I14" s="11">
        <f t="shared" si="1"/>
        <v>1.0392304845413263E-2</v>
      </c>
      <c r="N14" s="6"/>
      <c r="O14" s="59">
        <f t="shared" si="2"/>
        <v>1.08E-4</v>
      </c>
      <c r="P14" s="59">
        <f t="shared" si="3"/>
        <v>1.08E-4</v>
      </c>
      <c r="V14" s="60"/>
    </row>
    <row r="15" spans="1:22" ht="22.5">
      <c r="A15" s="3" t="str">
        <f>'IA-Er'!A9</f>
        <v>B1-5a</v>
      </c>
      <c r="B15" s="10" t="str">
        <f>'IA-Er'!B9</f>
        <v>Mutual coupling between the BS and the transmitting antenna</v>
      </c>
      <c r="C15" s="11">
        <f>'IA-Er'!C9</f>
        <v>0</v>
      </c>
      <c r="D15" s="11">
        <f>'IA-Er'!D9</f>
        <v>0</v>
      </c>
      <c r="E15" s="1" t="str">
        <f>'IA-Er'!E9</f>
        <v>Rectangular</v>
      </c>
      <c r="F15" s="11">
        <f>'IA-Er'!F9</f>
        <v>1.7320508075688772</v>
      </c>
      <c r="G15" s="1">
        <v>1</v>
      </c>
      <c r="H15" s="11">
        <f t="shared" si="0"/>
        <v>0</v>
      </c>
      <c r="I15" s="11">
        <f t="shared" si="1"/>
        <v>0</v>
      </c>
      <c r="N15" s="6"/>
      <c r="O15" s="59">
        <f t="shared" si="2"/>
        <v>0</v>
      </c>
      <c r="P15" s="59">
        <f t="shared" si="3"/>
        <v>0</v>
      </c>
      <c r="V15" s="60"/>
    </row>
    <row r="16" spans="1:22">
      <c r="A16" s="3" t="str">
        <f>'IA-Er'!A10</f>
        <v>B1-6</v>
      </c>
      <c r="B16" s="10" t="str">
        <f>'IA-Er'!B10</f>
        <v>Phase curvature</v>
      </c>
      <c r="C16" s="11">
        <f>'IA-Er'!C10</f>
        <v>7.0000000000000007E-2</v>
      </c>
      <c r="D16" s="11">
        <f>'IA-Er'!D10</f>
        <v>7.0000000000000007E-2</v>
      </c>
      <c r="E16" s="1" t="str">
        <f>'IA-Er'!E10</f>
        <v>Gaussian</v>
      </c>
      <c r="F16" s="11">
        <f>'IA-Er'!F10</f>
        <v>1</v>
      </c>
      <c r="G16" s="1">
        <v>1</v>
      </c>
      <c r="H16" s="11">
        <f t="shared" si="0"/>
        <v>7.0000000000000007E-2</v>
      </c>
      <c r="I16" s="11">
        <f t="shared" si="1"/>
        <v>7.0000000000000007E-2</v>
      </c>
      <c r="N16" s="6"/>
      <c r="O16" s="59">
        <f t="shared" si="2"/>
        <v>4.9000000000000007E-3</v>
      </c>
      <c r="P16" s="59">
        <f t="shared" si="3"/>
        <v>4.9000000000000007E-3</v>
      </c>
      <c r="V16" s="60"/>
    </row>
    <row r="17" spans="1:22">
      <c r="A17" s="3" t="str">
        <f>TE!A4</f>
        <v>C1-2</v>
      </c>
      <c r="B17" s="10" t="str">
        <f>TE!B4</f>
        <v>Uncertainty of the RF signal generator</v>
      </c>
      <c r="C17" s="12">
        <f>TE!C4</f>
        <v>0.9</v>
      </c>
      <c r="D17" s="12">
        <f>TE!D4</f>
        <v>0.9</v>
      </c>
      <c r="E17" s="3" t="str">
        <f>TE!E4</f>
        <v>Gaussian</v>
      </c>
      <c r="F17" s="12">
        <f>TE!F4</f>
        <v>1</v>
      </c>
      <c r="G17" s="1">
        <v>1</v>
      </c>
      <c r="H17" s="11">
        <f t="shared" si="0"/>
        <v>0.9</v>
      </c>
      <c r="I17" s="11">
        <f t="shared" si="1"/>
        <v>0.9</v>
      </c>
      <c r="N17" s="6"/>
      <c r="O17" s="59">
        <f t="shared" si="2"/>
        <v>0.81</v>
      </c>
      <c r="P17" s="59">
        <f t="shared" si="3"/>
        <v>0.81</v>
      </c>
      <c r="V17" s="60"/>
    </row>
    <row r="18" spans="1:22">
      <c r="A18" s="3" t="str">
        <f>'IA-Er'!A12</f>
        <v>B1-7</v>
      </c>
      <c r="B18" s="10" t="str">
        <f>'IA-Er'!B12</f>
        <v>Impedance mismatch in the transmitting chain</v>
      </c>
      <c r="C18" s="11">
        <f>'IA-Er'!C12</f>
        <v>0.42</v>
      </c>
      <c r="D18" s="11">
        <f>'IA-Er'!D12</f>
        <v>0.42</v>
      </c>
      <c r="E18" s="1" t="str">
        <f>'IA-Er'!E12</f>
        <v>U-shaped</v>
      </c>
      <c r="F18" s="11">
        <f>'IA-Er'!F12</f>
        <v>1.4142135623730951</v>
      </c>
      <c r="G18" s="1">
        <v>1</v>
      </c>
      <c r="H18" s="11">
        <f t="shared" si="0"/>
        <v>0.29698484809834991</v>
      </c>
      <c r="I18" s="11">
        <f t="shared" si="1"/>
        <v>0.29698484809834991</v>
      </c>
      <c r="N18" s="6"/>
      <c r="O18" s="59">
        <f t="shared" si="2"/>
        <v>8.8199999999999973E-2</v>
      </c>
      <c r="P18" s="59">
        <f t="shared" si="3"/>
        <v>8.8199999999999973E-2</v>
      </c>
      <c r="V18" s="60"/>
    </row>
    <row r="19" spans="1:22">
      <c r="A19" s="3" t="str">
        <f>'IA-Er'!A13</f>
        <v>B1-8</v>
      </c>
      <c r="B19" s="10" t="str">
        <f>'IA-Er'!B13</f>
        <v>Random uncertainty</v>
      </c>
      <c r="C19" s="11">
        <f>'IA-Er'!C13</f>
        <v>0.18</v>
      </c>
      <c r="D19" s="11">
        <f>'IA-Er'!D13</f>
        <v>0.25</v>
      </c>
      <c r="E19" s="1" t="str">
        <f>'IA-Er'!E13</f>
        <v>Rectangular</v>
      </c>
      <c r="F19" s="11">
        <f>'IA-Er'!F13</f>
        <v>1.7320508075688772</v>
      </c>
      <c r="G19" s="1">
        <v>1</v>
      </c>
      <c r="H19" s="11">
        <f t="shared" si="0"/>
        <v>0.10392304845413264</v>
      </c>
      <c r="I19" s="11">
        <f t="shared" si="1"/>
        <v>0.14433756729740646</v>
      </c>
      <c r="N19" s="6"/>
      <c r="O19" s="59">
        <f t="shared" si="2"/>
        <v>1.0800000000000001E-2</v>
      </c>
      <c r="P19" s="59">
        <f t="shared" si="3"/>
        <v>2.0833333333333339E-2</v>
      </c>
      <c r="V19" s="60"/>
    </row>
    <row r="20" spans="1:22">
      <c r="A20" s="101" t="s">
        <v>11</v>
      </c>
      <c r="B20" s="101"/>
      <c r="C20" s="101"/>
      <c r="D20" s="101"/>
      <c r="E20" s="101"/>
      <c r="F20" s="101"/>
      <c r="G20" s="101"/>
      <c r="H20" s="101"/>
      <c r="I20" s="101"/>
      <c r="N20" s="5"/>
      <c r="O20" s="59">
        <f t="shared" si="2"/>
        <v>0</v>
      </c>
      <c r="P20" s="59">
        <f t="shared" si="3"/>
        <v>0</v>
      </c>
      <c r="V20" s="60"/>
    </row>
    <row r="21" spans="1:22" ht="22.5">
      <c r="A21" s="3" t="str">
        <f>'IA-Er'!A15</f>
        <v>B1-9</v>
      </c>
      <c r="B21" s="10" t="str">
        <f>'IA-Er'!B15</f>
        <v>Impedance mismatch between the transmitting antenna and the network analyzer</v>
      </c>
      <c r="C21" s="12">
        <f>'IA-Er'!C15</f>
        <v>0.43</v>
      </c>
      <c r="D21" s="12">
        <f>'IA-Er'!D15</f>
        <v>0.56999999999999995</v>
      </c>
      <c r="E21" s="10" t="str">
        <f>'IA-Er'!E15</f>
        <v>U-shaped</v>
      </c>
      <c r="F21" s="12">
        <f>'IA-Er'!F15</f>
        <v>1.4142135623730951</v>
      </c>
      <c r="G21" s="1">
        <v>1</v>
      </c>
      <c r="H21" s="11">
        <f t="shared" ref="H21:H33" si="4">C21/$F21</f>
        <v>0.30405591591021541</v>
      </c>
      <c r="I21" s="11">
        <f t="shared" ref="I21:I33" si="5">D21/$F21</f>
        <v>0.40305086527633205</v>
      </c>
      <c r="N21" s="6"/>
      <c r="O21" s="59">
        <f t="shared" si="2"/>
        <v>9.2449999999999991E-2</v>
      </c>
      <c r="P21" s="59">
        <f t="shared" si="3"/>
        <v>0.16244999999999996</v>
      </c>
      <c r="V21" s="60"/>
    </row>
    <row r="22" spans="1:22" ht="22.5">
      <c r="A22" s="3" t="str">
        <f>'IA-Er'!A16</f>
        <v>B1-10</v>
      </c>
      <c r="B22" s="10" t="str">
        <f>'IA-Er'!B16</f>
        <v>Positioning and pointing misalignment between the reference antenna and the transmitting antenna</v>
      </c>
      <c r="C22" s="12">
        <f>'IA-Er'!C16</f>
        <v>0.43</v>
      </c>
      <c r="D22" s="12">
        <f>'IA-Er'!D16</f>
        <v>0.43</v>
      </c>
      <c r="E22" s="10" t="str">
        <f>'IA-Er'!E16</f>
        <v>Rectangular</v>
      </c>
      <c r="F22" s="12">
        <f>'IA-Er'!F16</f>
        <v>1.7320508075688772</v>
      </c>
      <c r="G22" s="1">
        <v>1</v>
      </c>
      <c r="H22" s="11">
        <f t="shared" si="4"/>
        <v>0.2482606157515391</v>
      </c>
      <c r="I22" s="11">
        <f t="shared" si="5"/>
        <v>0.2482606157515391</v>
      </c>
      <c r="J22" s="121"/>
      <c r="K22" s="121"/>
      <c r="L22" s="121"/>
      <c r="M22" s="121"/>
      <c r="N22" s="6"/>
      <c r="O22" s="59">
        <f t="shared" si="2"/>
        <v>6.1633333333333346E-2</v>
      </c>
      <c r="P22" s="59">
        <f t="shared" si="3"/>
        <v>6.1633333333333346E-2</v>
      </c>
      <c r="V22" s="60"/>
    </row>
    <row r="23" spans="1:22" ht="22.5">
      <c r="A23" s="3" t="str">
        <f>'IA-Er'!A17</f>
        <v>B1-11</v>
      </c>
      <c r="B23" s="10" t="str">
        <f>'IA-Er'!B17</f>
        <v>Impedance mismatch between the reference antenna and network analyzer</v>
      </c>
      <c r="C23" s="12">
        <f>'IA-Er'!C17</f>
        <v>0.43</v>
      </c>
      <c r="D23" s="12">
        <f>'IA-Er'!D17</f>
        <v>0.56999999999999995</v>
      </c>
      <c r="E23" s="10" t="str">
        <f>'IA-Er'!E17</f>
        <v>U-shaped</v>
      </c>
      <c r="F23" s="12">
        <f>'IA-Er'!F17</f>
        <v>1.4142135623730951</v>
      </c>
      <c r="G23" s="1">
        <v>1</v>
      </c>
      <c r="H23" s="11">
        <f t="shared" si="4"/>
        <v>0.30405591591021541</v>
      </c>
      <c r="I23" s="11">
        <f t="shared" si="5"/>
        <v>0.40305086527633205</v>
      </c>
      <c r="J23" s="121"/>
      <c r="K23" s="121"/>
      <c r="L23" s="121"/>
      <c r="M23" s="121"/>
      <c r="N23" s="6"/>
      <c r="O23" s="59">
        <f t="shared" si="2"/>
        <v>9.2449999999999991E-2</v>
      </c>
      <c r="P23" s="59">
        <f t="shared" si="3"/>
        <v>0.16244999999999996</v>
      </c>
      <c r="V23" s="60"/>
    </row>
    <row r="24" spans="1:22">
      <c r="A24" s="3" t="str">
        <f>'IA-Er'!A18</f>
        <v>B1-3</v>
      </c>
      <c r="B24" s="10" t="str">
        <f>'IA-Er'!B18</f>
        <v>Quality of quiet zone</v>
      </c>
      <c r="C24" s="12">
        <f>'IA-Er'!C18</f>
        <v>0.1</v>
      </c>
      <c r="D24" s="12">
        <f>'IA-Er'!D18</f>
        <v>0.1</v>
      </c>
      <c r="E24" s="10" t="str">
        <f>'IA-Er'!E18</f>
        <v>Gaussian</v>
      </c>
      <c r="F24" s="12">
        <f>'IA-Er'!F18</f>
        <v>1</v>
      </c>
      <c r="G24" s="1">
        <v>1</v>
      </c>
      <c r="H24" s="11">
        <f t="shared" si="4"/>
        <v>0.1</v>
      </c>
      <c r="I24" s="11">
        <f t="shared" si="5"/>
        <v>0.1</v>
      </c>
      <c r="J24" s="121"/>
      <c r="K24" s="121"/>
      <c r="L24" s="121"/>
      <c r="M24" s="121"/>
      <c r="N24" s="6"/>
      <c r="O24" s="59">
        <f t="shared" si="2"/>
        <v>1.0000000000000002E-2</v>
      </c>
      <c r="P24" s="59">
        <f t="shared" si="3"/>
        <v>1.0000000000000002E-2</v>
      </c>
      <c r="V24" s="60"/>
    </row>
    <row r="25" spans="1:22" ht="22.5">
      <c r="A25" s="3" t="str">
        <f>'IA-Er'!A19</f>
        <v>B1-4b</v>
      </c>
      <c r="B25" s="10" t="str">
        <f>'IA-Er'!B19</f>
        <v>Polarization mismatch between the reference antenna and the transmitting antenna</v>
      </c>
      <c r="C25" s="12">
        <f>'IA-Er'!C19</f>
        <v>1.7999999999999999E-2</v>
      </c>
      <c r="D25" s="12">
        <f>'IA-Er'!D19</f>
        <v>1.7999999999999999E-2</v>
      </c>
      <c r="E25" s="10" t="str">
        <f>'IA-Er'!E19</f>
        <v>Rectangular</v>
      </c>
      <c r="F25" s="12">
        <f>'IA-Er'!F19</f>
        <v>1.7320508075688772</v>
      </c>
      <c r="G25" s="1">
        <v>1</v>
      </c>
      <c r="H25" s="11">
        <f t="shared" si="4"/>
        <v>1.0392304845413263E-2</v>
      </c>
      <c r="I25" s="11">
        <f t="shared" si="5"/>
        <v>1.0392304845413263E-2</v>
      </c>
      <c r="J25" s="121"/>
      <c r="K25" s="121"/>
      <c r="L25" s="121"/>
      <c r="M25" s="121"/>
      <c r="N25" s="6"/>
      <c r="O25" s="59">
        <f t="shared" si="2"/>
        <v>1.08E-4</v>
      </c>
      <c r="P25" s="59">
        <f t="shared" si="3"/>
        <v>1.08E-4</v>
      </c>
      <c r="V25" s="60"/>
    </row>
    <row r="26" spans="1:22" ht="22.5">
      <c r="A26" s="3" t="str">
        <f>'IA-Er'!A20</f>
        <v>B1-5b</v>
      </c>
      <c r="B26" s="10" t="str">
        <f>'IA-Er'!B20</f>
        <v>Mutual coupling between the reference antenna and the transmitting antenna</v>
      </c>
      <c r="C26" s="12">
        <f>'IA-Er'!C20</f>
        <v>0</v>
      </c>
      <c r="D26" s="12">
        <f>'IA-Er'!D20</f>
        <v>0</v>
      </c>
      <c r="E26" s="10" t="str">
        <f>'IA-Er'!E20</f>
        <v>Rectangular</v>
      </c>
      <c r="F26" s="12">
        <f>'IA-Er'!F20</f>
        <v>1.7320508075688772</v>
      </c>
      <c r="G26" s="1">
        <v>1</v>
      </c>
      <c r="H26" s="11">
        <f t="shared" si="4"/>
        <v>0</v>
      </c>
      <c r="I26" s="11">
        <f t="shared" si="5"/>
        <v>0</v>
      </c>
      <c r="J26" s="121"/>
      <c r="K26" s="121"/>
      <c r="L26" s="121"/>
      <c r="M26" s="121"/>
      <c r="N26" s="6"/>
      <c r="O26" s="59">
        <f t="shared" si="2"/>
        <v>0</v>
      </c>
      <c r="P26" s="59">
        <f t="shared" si="3"/>
        <v>0</v>
      </c>
      <c r="V26" s="60"/>
    </row>
    <row r="27" spans="1:22">
      <c r="A27" s="3" t="str">
        <f>'IA-Er'!A21</f>
        <v>B1-6</v>
      </c>
      <c r="B27" s="10" t="str">
        <f>'IA-Er'!B21</f>
        <v>Phase curvature</v>
      </c>
      <c r="C27" s="12">
        <f>'IA-Er'!C21</f>
        <v>7.0000000000000007E-2</v>
      </c>
      <c r="D27" s="12">
        <f>'IA-Er'!D21</f>
        <v>7.0000000000000007E-2</v>
      </c>
      <c r="E27" s="10" t="str">
        <f>'IA-Er'!E21</f>
        <v>Gaussian</v>
      </c>
      <c r="F27" s="12">
        <f>'IA-Er'!F21</f>
        <v>1</v>
      </c>
      <c r="G27" s="1">
        <v>1</v>
      </c>
      <c r="H27" s="11">
        <f t="shared" si="4"/>
        <v>7.0000000000000007E-2</v>
      </c>
      <c r="I27" s="11">
        <f t="shared" si="5"/>
        <v>7.0000000000000007E-2</v>
      </c>
      <c r="J27" s="121"/>
      <c r="K27" s="121"/>
      <c r="L27" s="121"/>
      <c r="M27" s="121"/>
      <c r="N27" s="6"/>
      <c r="O27" s="59">
        <f t="shared" si="2"/>
        <v>4.9000000000000007E-3</v>
      </c>
      <c r="P27" s="59">
        <f t="shared" si="3"/>
        <v>4.9000000000000007E-3</v>
      </c>
      <c r="V27" s="60"/>
    </row>
    <row r="28" spans="1:22">
      <c r="A28" s="3" t="str">
        <f>'IA-Er'!A22</f>
        <v>C1-3</v>
      </c>
      <c r="B28" s="10" t="str">
        <f>'IA-Er'!B22</f>
        <v>Uncertainty of the network analyzer</v>
      </c>
      <c r="C28" s="12">
        <f>'IA-Er'!C22</f>
        <v>0.3</v>
      </c>
      <c r="D28" s="12">
        <f>'IA-Er'!D22</f>
        <v>0.3</v>
      </c>
      <c r="E28" s="10" t="str">
        <f>'IA-Er'!E22</f>
        <v>Gaussian</v>
      </c>
      <c r="F28" s="12">
        <f>'IA-Er'!F22</f>
        <v>1</v>
      </c>
      <c r="G28" s="1">
        <v>1</v>
      </c>
      <c r="H28" s="11">
        <f t="shared" si="4"/>
        <v>0.3</v>
      </c>
      <c r="I28" s="11">
        <f t="shared" si="5"/>
        <v>0.3</v>
      </c>
      <c r="J28" s="121"/>
      <c r="K28" s="121"/>
      <c r="L28" s="121"/>
      <c r="M28" s="121"/>
      <c r="N28" s="6"/>
      <c r="O28" s="59">
        <f t="shared" si="2"/>
        <v>0.09</v>
      </c>
      <c r="P28" s="59">
        <f t="shared" si="3"/>
        <v>0.09</v>
      </c>
      <c r="V28" s="60"/>
    </row>
    <row r="29" spans="1:22">
      <c r="A29" s="3" t="str">
        <f>'IA-Er'!A23</f>
        <v>B1-12</v>
      </c>
      <c r="B29" s="10" t="str">
        <f>'IA-Er'!B23</f>
        <v>Influence of the reference antenna feed cable</v>
      </c>
      <c r="C29" s="12">
        <f>'IA-Er'!C23</f>
        <v>0.18</v>
      </c>
      <c r="D29" s="12">
        <f>'IA-Er'!D23</f>
        <v>0.18</v>
      </c>
      <c r="E29" s="10" t="str">
        <f>'IA-Er'!E23</f>
        <v>Rectangular</v>
      </c>
      <c r="F29" s="12">
        <f>'IA-Er'!F23</f>
        <v>1.7320508075688772</v>
      </c>
      <c r="G29" s="1">
        <v>1</v>
      </c>
      <c r="H29" s="11">
        <f t="shared" si="4"/>
        <v>0.10392304845413264</v>
      </c>
      <c r="I29" s="11">
        <f t="shared" si="5"/>
        <v>0.10392304845413264</v>
      </c>
      <c r="J29" s="121"/>
      <c r="K29" s="121"/>
      <c r="L29" s="121"/>
      <c r="M29" s="121"/>
      <c r="N29" s="6"/>
      <c r="O29" s="59">
        <f t="shared" si="2"/>
        <v>1.0800000000000001E-2</v>
      </c>
      <c r="P29" s="59">
        <f t="shared" si="3"/>
        <v>1.0800000000000001E-2</v>
      </c>
      <c r="V29" s="60"/>
    </row>
    <row r="30" spans="1:22" ht="22.5">
      <c r="A30" s="3" t="str">
        <f>'IA-Er'!A24</f>
        <v>B1-13</v>
      </c>
      <c r="B30" s="10" t="str">
        <f>'IA-Er'!B24</f>
        <v>Reference antenna feed cable loss measurement uncertainty</v>
      </c>
      <c r="C30" s="12">
        <f>'IA-Er'!C24</f>
        <v>0.1</v>
      </c>
      <c r="D30" s="12">
        <f>'IA-Er'!D24</f>
        <v>0.1</v>
      </c>
      <c r="E30" s="10" t="str">
        <f>'IA-Er'!E24</f>
        <v>Gaussian</v>
      </c>
      <c r="F30" s="12">
        <f>'IA-Er'!F24</f>
        <v>1</v>
      </c>
      <c r="G30" s="1">
        <v>1</v>
      </c>
      <c r="H30" s="11">
        <f t="shared" si="4"/>
        <v>0.1</v>
      </c>
      <c r="I30" s="11">
        <f t="shared" si="5"/>
        <v>0.1</v>
      </c>
      <c r="J30" s="121"/>
      <c r="K30" s="121"/>
      <c r="L30" s="121"/>
      <c r="M30" s="121"/>
      <c r="N30" s="6"/>
      <c r="O30" s="59">
        <f t="shared" si="2"/>
        <v>1.0000000000000002E-2</v>
      </c>
      <c r="P30" s="59">
        <f t="shared" si="3"/>
        <v>1.0000000000000002E-2</v>
      </c>
      <c r="V30" s="60"/>
    </row>
    <row r="31" spans="1:22">
      <c r="A31" s="3" t="str">
        <f>'IA-Er'!A25</f>
        <v>B1-14</v>
      </c>
      <c r="B31" s="10" t="str">
        <f>'IA-Er'!B25</f>
        <v>Influence of the transmitting antenna feed cable</v>
      </c>
      <c r="C31" s="12">
        <f>'IA-Er'!C25</f>
        <v>0.18</v>
      </c>
      <c r="D31" s="12">
        <f>'IA-Er'!D25</f>
        <v>0.18</v>
      </c>
      <c r="E31" s="10" t="str">
        <f>'IA-Er'!E25</f>
        <v>Rectangular</v>
      </c>
      <c r="F31" s="12">
        <f>'IA-Er'!F25</f>
        <v>1.7320508075688772</v>
      </c>
      <c r="G31" s="1">
        <v>1</v>
      </c>
      <c r="H31" s="11">
        <f t="shared" si="4"/>
        <v>0.10392304845413264</v>
      </c>
      <c r="I31" s="11">
        <f t="shared" si="5"/>
        <v>0.10392304845413264</v>
      </c>
      <c r="J31" s="121"/>
      <c r="K31" s="121"/>
      <c r="L31" s="121"/>
      <c r="M31" s="121"/>
      <c r="N31" s="6"/>
      <c r="O31" s="59">
        <f t="shared" si="2"/>
        <v>1.0800000000000001E-2</v>
      </c>
      <c r="P31" s="59">
        <f t="shared" si="3"/>
        <v>1.0800000000000001E-2</v>
      </c>
      <c r="V31" s="60"/>
    </row>
    <row r="32" spans="1:22">
      <c r="A32" s="3" t="str">
        <f>'IA-Er'!A26</f>
        <v>C1-4</v>
      </c>
      <c r="B32" s="10" t="str">
        <f>'IA-Er'!B26</f>
        <v>Uncertainty of the absolute gain of the reference antenna</v>
      </c>
      <c r="C32" s="12">
        <f>'IA-Er'!C26</f>
        <v>0.52</v>
      </c>
      <c r="D32" s="12">
        <f>'IA-Er'!D26</f>
        <v>0.52</v>
      </c>
      <c r="E32" s="10" t="str">
        <f>'IA-Er'!E26</f>
        <v>Rectangular</v>
      </c>
      <c r="F32" s="12">
        <f>'IA-Er'!F26</f>
        <v>1.7320508075688772</v>
      </c>
      <c r="G32" s="1">
        <v>1</v>
      </c>
      <c r="H32" s="11">
        <f t="shared" si="4"/>
        <v>0.30022213997860542</v>
      </c>
      <c r="I32" s="11">
        <f t="shared" si="5"/>
        <v>0.30022213997860542</v>
      </c>
      <c r="J32" s="121"/>
      <c r="K32" s="121"/>
      <c r="L32" s="121"/>
      <c r="M32" s="121"/>
      <c r="N32" s="6"/>
      <c r="O32" s="59">
        <f t="shared" si="2"/>
        <v>9.0133333333333343E-2</v>
      </c>
      <c r="P32" s="59">
        <f t="shared" si="3"/>
        <v>9.0133333333333343E-2</v>
      </c>
      <c r="V32" s="60"/>
    </row>
    <row r="33" spans="1:22">
      <c r="A33" s="3" t="str">
        <f>'IA-Er'!A27</f>
        <v>B1-15</v>
      </c>
      <c r="B33" s="10" t="str">
        <f>'IA-Er'!B27</f>
        <v>Uncertainty of the absolute gain of the transmitting antenna</v>
      </c>
      <c r="C33" s="12">
        <f>'IA-Er'!C27</f>
        <v>0</v>
      </c>
      <c r="D33" s="12">
        <f>'IA-Er'!D27</f>
        <v>0</v>
      </c>
      <c r="E33" s="10" t="str">
        <f>'IA-Er'!E27</f>
        <v>Rectangular</v>
      </c>
      <c r="F33" s="12">
        <f>'IA-Er'!F27</f>
        <v>1.7320508075688772</v>
      </c>
      <c r="G33" s="1">
        <v>1</v>
      </c>
      <c r="H33" s="11">
        <f t="shared" si="4"/>
        <v>0</v>
      </c>
      <c r="I33" s="11">
        <f t="shared" si="5"/>
        <v>0</v>
      </c>
      <c r="J33" s="121"/>
      <c r="K33" s="121"/>
      <c r="L33" s="121"/>
      <c r="M33" s="121"/>
      <c r="N33" s="6"/>
      <c r="O33" s="59">
        <f t="shared" si="2"/>
        <v>0</v>
      </c>
      <c r="P33" s="59">
        <f t="shared" si="3"/>
        <v>0</v>
      </c>
      <c r="V33" s="60"/>
    </row>
    <row r="34" spans="1:22">
      <c r="A34" s="98" t="s">
        <v>92</v>
      </c>
      <c r="B34" s="98"/>
      <c r="C34" s="98"/>
      <c r="D34" s="98"/>
      <c r="E34" s="98"/>
      <c r="F34" s="98"/>
      <c r="G34" s="98"/>
      <c r="H34" s="47">
        <f>O34</f>
        <v>1.1911686138690301</v>
      </c>
      <c r="I34" s="47">
        <f>P34</f>
        <v>1.252563770831649</v>
      </c>
      <c r="J34" s="122"/>
      <c r="K34" s="122"/>
      <c r="L34" s="122"/>
      <c r="M34" s="122"/>
      <c r="N34" s="7"/>
      <c r="O34" s="59">
        <f>(SUM(O11:O33))^0.5</f>
        <v>1.1911686138690301</v>
      </c>
      <c r="P34" s="59">
        <f>(SUM(P11:P33))^0.5</f>
        <v>1.252563770831649</v>
      </c>
      <c r="V34" s="60"/>
    </row>
    <row r="35" spans="1:22">
      <c r="A35" s="98" t="s">
        <v>93</v>
      </c>
      <c r="B35" s="98"/>
      <c r="C35" s="98"/>
      <c r="D35" s="98"/>
      <c r="E35" s="98"/>
      <c r="F35" s="98"/>
      <c r="G35" s="98"/>
      <c r="H35" s="47">
        <f>O35</f>
        <v>2.3346904831832989</v>
      </c>
      <c r="I35" s="47">
        <f>P35</f>
        <v>2.4550249908300321</v>
      </c>
      <c r="J35" s="122"/>
      <c r="K35" s="122"/>
      <c r="L35" s="122"/>
      <c r="M35" s="122"/>
      <c r="N35" s="7"/>
      <c r="O35" s="59">
        <f>O34*1.96</f>
        <v>2.3346904831832989</v>
      </c>
      <c r="P35" s="59">
        <f>P34*1.96</f>
        <v>2.4550249908300321</v>
      </c>
      <c r="V35" s="60"/>
    </row>
    <row r="36" spans="1:22">
      <c r="V36" s="60"/>
    </row>
    <row r="37" spans="1:22" ht="11.25" customHeight="1">
      <c r="A37" s="88" t="s">
        <v>98</v>
      </c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O37" s="124" t="s">
        <v>24</v>
      </c>
      <c r="P37" s="125"/>
      <c r="Q37" s="125"/>
      <c r="R37" s="125"/>
      <c r="S37" s="125"/>
      <c r="T37" s="125"/>
      <c r="V37" s="60"/>
    </row>
    <row r="38" spans="1:22">
      <c r="A38" s="83" t="s">
        <v>0</v>
      </c>
      <c r="B38" s="83" t="s">
        <v>1</v>
      </c>
      <c r="C38" s="89" t="s">
        <v>109</v>
      </c>
      <c r="D38" s="89"/>
      <c r="E38" s="83" t="s">
        <v>2</v>
      </c>
      <c r="F38" s="89" t="s">
        <v>3</v>
      </c>
      <c r="G38" s="94" t="s">
        <v>4</v>
      </c>
      <c r="H38" s="95" t="s">
        <v>91</v>
      </c>
      <c r="I38" s="95"/>
      <c r="J38" s="95"/>
      <c r="K38" s="95"/>
      <c r="L38" s="95"/>
      <c r="M38" s="95"/>
      <c r="N38" s="8"/>
      <c r="O38" s="124"/>
      <c r="P38" s="125"/>
      <c r="Q38" s="125"/>
      <c r="R38" s="125"/>
      <c r="S38" s="125"/>
      <c r="T38" s="125"/>
      <c r="V38" s="60"/>
    </row>
    <row r="39" spans="1:22" ht="45">
      <c r="A39" s="83"/>
      <c r="B39" s="83"/>
      <c r="C39" s="75" t="s">
        <v>77</v>
      </c>
      <c r="D39" s="75" t="s">
        <v>78</v>
      </c>
      <c r="E39" s="83"/>
      <c r="F39" s="89"/>
      <c r="G39" s="94"/>
      <c r="H39" s="75" t="s">
        <v>77</v>
      </c>
      <c r="I39" s="75" t="s">
        <v>78</v>
      </c>
      <c r="J39" s="73" t="s">
        <v>153</v>
      </c>
      <c r="K39" s="73" t="s">
        <v>132</v>
      </c>
      <c r="L39" s="73" t="s">
        <v>134</v>
      </c>
      <c r="M39" s="73" t="s">
        <v>137</v>
      </c>
      <c r="N39" s="29"/>
      <c r="O39" s="124"/>
      <c r="P39" s="125"/>
      <c r="Q39" s="125"/>
      <c r="R39" s="125"/>
      <c r="S39" s="125"/>
      <c r="T39" s="125"/>
      <c r="V39" s="60" t="s">
        <v>157</v>
      </c>
    </row>
    <row r="40" spans="1:22">
      <c r="A40" s="83" t="s">
        <v>86</v>
      </c>
      <c r="B40" s="83"/>
      <c r="C40" s="83"/>
      <c r="D40" s="83"/>
      <c r="E40" s="83"/>
      <c r="F40" s="83"/>
      <c r="G40" s="83"/>
      <c r="H40" s="83"/>
      <c r="I40" s="83"/>
      <c r="J40" s="75"/>
      <c r="K40" s="75"/>
      <c r="L40" s="75"/>
      <c r="M40" s="75"/>
      <c r="N40" s="5"/>
      <c r="O40" s="58"/>
      <c r="P40" s="58"/>
      <c r="Q40" s="58"/>
      <c r="R40" s="58"/>
      <c r="S40" s="58"/>
      <c r="T40" s="58"/>
      <c r="V40" s="60"/>
    </row>
    <row r="41" spans="1:22">
      <c r="A41" s="17" t="str">
        <f>'CATR-Er'!A5</f>
        <v>B2-1a</v>
      </c>
      <c r="B41" s="38" t="str">
        <f>'CATR-Er'!B5</f>
        <v>Misalignment and pointing error of BS</v>
      </c>
      <c r="C41" s="17">
        <f>'CATR-Er'!C5</f>
        <v>0.2</v>
      </c>
      <c r="D41" s="17">
        <f>'CATR-Er'!D5</f>
        <v>0.2</v>
      </c>
      <c r="E41" s="17" t="str">
        <f>'CATR-Er'!E5</f>
        <v>Exp. normal</v>
      </c>
      <c r="F41" s="39">
        <f>'CATR-Er'!F5</f>
        <v>2</v>
      </c>
      <c r="G41" s="46">
        <v>1</v>
      </c>
      <c r="H41" s="2">
        <f t="shared" ref="H41:I46" si="6">C41/$F41</f>
        <v>0.1</v>
      </c>
      <c r="I41" s="2">
        <f t="shared" si="6"/>
        <v>0.1</v>
      </c>
      <c r="J41" s="36">
        <v>0.1</v>
      </c>
      <c r="K41" s="36">
        <v>0.1</v>
      </c>
      <c r="L41" s="36">
        <v>0.1</v>
      </c>
      <c r="M41" s="36">
        <v>0.1</v>
      </c>
      <c r="N41" s="9"/>
      <c r="O41" s="59">
        <f t="shared" ref="O41:O60" si="7">H41^2</f>
        <v>1.0000000000000002E-2</v>
      </c>
      <c r="P41" s="59">
        <f t="shared" ref="P41:T60" si="8">I41^2</f>
        <v>1.0000000000000002E-2</v>
      </c>
      <c r="Q41" s="77">
        <f t="shared" si="8"/>
        <v>1.0000000000000002E-2</v>
      </c>
      <c r="R41" s="77">
        <f t="shared" si="8"/>
        <v>1.0000000000000002E-2</v>
      </c>
      <c r="S41" s="77">
        <f t="shared" si="8"/>
        <v>1.0000000000000002E-2</v>
      </c>
      <c r="T41" s="77">
        <f t="shared" si="8"/>
        <v>1.0000000000000002E-2</v>
      </c>
      <c r="V41" s="60"/>
    </row>
    <row r="42" spans="1:22">
      <c r="A42" s="17" t="str">
        <f>'CATR-Er'!A6</f>
        <v>B2-2</v>
      </c>
      <c r="B42" s="38" t="str">
        <f>'CATR-Er'!B6</f>
        <v>Standing wave between BS and test range antenna</v>
      </c>
      <c r="C42" s="17">
        <f>'CATR-Er'!C6</f>
        <v>0.21</v>
      </c>
      <c r="D42" s="17">
        <f>'CATR-Er'!D6</f>
        <v>0.21</v>
      </c>
      <c r="E42" s="17" t="str">
        <f>'CATR-Er'!E6</f>
        <v>U-shaped</v>
      </c>
      <c r="F42" s="39">
        <f>'CATR-Er'!F6</f>
        <v>1.4142135623730951</v>
      </c>
      <c r="G42" s="46">
        <v>1</v>
      </c>
      <c r="H42" s="2">
        <f t="shared" si="6"/>
        <v>0.14849242404917495</v>
      </c>
      <c r="I42" s="2">
        <f t="shared" si="6"/>
        <v>0.14849242404917495</v>
      </c>
      <c r="J42" s="36">
        <v>0.15</v>
      </c>
      <c r="K42" s="36">
        <v>0.15</v>
      </c>
      <c r="L42" s="36">
        <v>0.15</v>
      </c>
      <c r="M42" s="36">
        <v>0.15</v>
      </c>
      <c r="N42" s="9"/>
      <c r="O42" s="59">
        <f t="shared" si="7"/>
        <v>2.2049999999999993E-2</v>
      </c>
      <c r="P42" s="59">
        <f t="shared" si="8"/>
        <v>2.2049999999999993E-2</v>
      </c>
      <c r="Q42" s="77">
        <f t="shared" si="8"/>
        <v>2.2499999999999999E-2</v>
      </c>
      <c r="R42" s="77">
        <f t="shared" si="8"/>
        <v>2.2499999999999999E-2</v>
      </c>
      <c r="S42" s="77">
        <f t="shared" si="8"/>
        <v>2.2499999999999999E-2</v>
      </c>
      <c r="T42" s="77">
        <f t="shared" si="8"/>
        <v>2.2499999999999999E-2</v>
      </c>
      <c r="V42" s="60"/>
    </row>
    <row r="43" spans="1:22">
      <c r="A43" s="17" t="str">
        <f>TE!A4</f>
        <v>C1-2</v>
      </c>
      <c r="B43" s="38" t="str">
        <f>TE!B4</f>
        <v>Uncertainty of the RF signal generator</v>
      </c>
      <c r="C43" s="17">
        <f>TE!C4</f>
        <v>0.9</v>
      </c>
      <c r="D43" s="17">
        <f>TE!D4</f>
        <v>0.9</v>
      </c>
      <c r="E43" s="17" t="str">
        <f>TE!E4</f>
        <v>Gaussian</v>
      </c>
      <c r="F43" s="39">
        <f>TE!F4</f>
        <v>1</v>
      </c>
      <c r="G43" s="46">
        <v>1</v>
      </c>
      <c r="H43" s="2">
        <f t="shared" si="6"/>
        <v>0.9</v>
      </c>
      <c r="I43" s="2">
        <f t="shared" si="6"/>
        <v>0.9</v>
      </c>
      <c r="J43" s="49">
        <f>TE!I4</f>
        <v>1.6</v>
      </c>
      <c r="K43" s="49">
        <f>TE!J4</f>
        <v>0.5</v>
      </c>
      <c r="L43" s="49">
        <f>TE!K4</f>
        <v>1.99</v>
      </c>
      <c r="M43" s="74">
        <f>TE!L5</f>
        <v>0.98</v>
      </c>
      <c r="N43" s="9"/>
      <c r="O43" s="59">
        <f t="shared" si="7"/>
        <v>0.81</v>
      </c>
      <c r="P43" s="59">
        <f t="shared" si="8"/>
        <v>0.81</v>
      </c>
      <c r="Q43" s="77">
        <f t="shared" si="8"/>
        <v>2.5600000000000005</v>
      </c>
      <c r="R43" s="77">
        <f t="shared" si="8"/>
        <v>0.25</v>
      </c>
      <c r="S43" s="77">
        <f t="shared" si="8"/>
        <v>3.9601000000000002</v>
      </c>
      <c r="T43" s="77">
        <f t="shared" si="8"/>
        <v>0.96039999999999992</v>
      </c>
      <c r="V43" s="60"/>
    </row>
    <row r="44" spans="1:22" ht="22.5">
      <c r="A44" s="17" t="str">
        <f>'CATR-Er'!A8</f>
        <v>B2-3</v>
      </c>
      <c r="B44" s="38" t="str">
        <f>'CATR-Er'!B8</f>
        <v>RF leakage &amp; dynamic range, test range antenna cable connector terminated</v>
      </c>
      <c r="C44" s="17">
        <f>'CATR-Er'!C8</f>
        <v>0.01</v>
      </c>
      <c r="D44" s="17">
        <f>'CATR-Er'!D8</f>
        <v>0.01</v>
      </c>
      <c r="E44" s="17" t="str">
        <f>'CATR-Er'!E8</f>
        <v>Gaussian</v>
      </c>
      <c r="F44" s="39">
        <f>'CATR-Er'!F8</f>
        <v>1</v>
      </c>
      <c r="G44" s="46">
        <v>1</v>
      </c>
      <c r="H44" s="2">
        <f t="shared" si="6"/>
        <v>0.01</v>
      </c>
      <c r="I44" s="2">
        <f t="shared" si="6"/>
        <v>0.01</v>
      </c>
      <c r="J44" s="36">
        <v>0.01</v>
      </c>
      <c r="K44" s="36">
        <v>0.01</v>
      </c>
      <c r="L44" s="36">
        <v>0.01</v>
      </c>
      <c r="M44" s="36">
        <v>0.01</v>
      </c>
      <c r="N44" s="9"/>
      <c r="O44" s="59">
        <f t="shared" si="7"/>
        <v>1E-4</v>
      </c>
      <c r="P44" s="59">
        <f t="shared" si="8"/>
        <v>1E-4</v>
      </c>
      <c r="Q44" s="77">
        <f t="shared" si="8"/>
        <v>1E-4</v>
      </c>
      <c r="R44" s="77">
        <f t="shared" si="8"/>
        <v>1E-4</v>
      </c>
      <c r="S44" s="77">
        <f t="shared" si="8"/>
        <v>1E-4</v>
      </c>
      <c r="T44" s="77">
        <f t="shared" si="8"/>
        <v>1E-4</v>
      </c>
      <c r="V44" s="60"/>
    </row>
    <row r="45" spans="1:22">
      <c r="A45" s="17" t="str">
        <f>'CATR-Er'!A9</f>
        <v>B2-4a</v>
      </c>
      <c r="B45" s="38" t="str">
        <f>'CATR-Er'!B9</f>
        <v>QZ ripple experienced by BS</v>
      </c>
      <c r="C45" s="17">
        <f>'CATR-Er'!C9</f>
        <v>0.4</v>
      </c>
      <c r="D45" s="17">
        <f>'CATR-Er'!D9</f>
        <v>0.4</v>
      </c>
      <c r="E45" s="17" t="str">
        <f>'CATR-Er'!E9</f>
        <v xml:space="preserve">Gaussian </v>
      </c>
      <c r="F45" s="39">
        <f>'CATR-Er'!F9</f>
        <v>1</v>
      </c>
      <c r="G45" s="46">
        <v>1</v>
      </c>
      <c r="H45" s="2">
        <f t="shared" si="6"/>
        <v>0.4</v>
      </c>
      <c r="I45" s="2">
        <f t="shared" si="6"/>
        <v>0.4</v>
      </c>
      <c r="J45" s="36">
        <v>0.4</v>
      </c>
      <c r="K45" s="36">
        <v>0.4</v>
      </c>
      <c r="L45" s="36">
        <v>0.4</v>
      </c>
      <c r="M45" s="36">
        <v>0.4</v>
      </c>
      <c r="N45" s="9"/>
      <c r="O45" s="59">
        <f t="shared" si="7"/>
        <v>0.16000000000000003</v>
      </c>
      <c r="P45" s="59">
        <f t="shared" si="8"/>
        <v>0.16000000000000003</v>
      </c>
      <c r="Q45" s="77">
        <f t="shared" si="8"/>
        <v>0.16000000000000003</v>
      </c>
      <c r="R45" s="77">
        <f t="shared" si="8"/>
        <v>0.16000000000000003</v>
      </c>
      <c r="S45" s="77">
        <f t="shared" si="8"/>
        <v>0.16000000000000003</v>
      </c>
      <c r="T45" s="77">
        <f t="shared" si="8"/>
        <v>0.16000000000000003</v>
      </c>
      <c r="V45" s="60"/>
    </row>
    <row r="46" spans="1:22">
      <c r="A46" s="17" t="str">
        <f>'CATR-Er'!A10</f>
        <v>B2-9</v>
      </c>
      <c r="B46" s="38" t="str">
        <f>'CATR-Er'!B10</f>
        <v>Miscellaneous uncertainty</v>
      </c>
      <c r="C46" s="17">
        <f>'CATR-Er'!C10</f>
        <v>0</v>
      </c>
      <c r="D46" s="17">
        <f>'CATR-Er'!D10</f>
        <v>0</v>
      </c>
      <c r="E46" s="17" t="str">
        <f>'CATR-Er'!E10</f>
        <v>Gaussian</v>
      </c>
      <c r="F46" s="39">
        <f>'CATR-Er'!F10</f>
        <v>1</v>
      </c>
      <c r="G46" s="46">
        <v>1</v>
      </c>
      <c r="H46" s="2">
        <f t="shared" si="6"/>
        <v>0</v>
      </c>
      <c r="I46" s="2">
        <f t="shared" si="6"/>
        <v>0</v>
      </c>
      <c r="J46" s="36">
        <v>0</v>
      </c>
      <c r="K46" s="36">
        <v>0</v>
      </c>
      <c r="L46" s="36">
        <v>0</v>
      </c>
      <c r="M46" s="36">
        <v>0</v>
      </c>
      <c r="N46" s="9"/>
      <c r="O46" s="59">
        <f t="shared" si="7"/>
        <v>0</v>
      </c>
      <c r="P46" s="59">
        <f t="shared" si="8"/>
        <v>0</v>
      </c>
      <c r="Q46" s="77">
        <f t="shared" si="8"/>
        <v>0</v>
      </c>
      <c r="R46" s="77">
        <f t="shared" si="8"/>
        <v>0</v>
      </c>
      <c r="S46" s="77">
        <f t="shared" si="8"/>
        <v>0</v>
      </c>
      <c r="T46" s="77">
        <f t="shared" si="8"/>
        <v>0</v>
      </c>
      <c r="V46" s="60"/>
    </row>
    <row r="47" spans="1:22" ht="12.75" customHeight="1">
      <c r="A47" s="126" t="s">
        <v>151</v>
      </c>
      <c r="B47" s="127" t="s">
        <v>152</v>
      </c>
      <c r="C47" s="49"/>
      <c r="D47" s="49"/>
      <c r="E47" s="49"/>
      <c r="F47" s="49"/>
      <c r="G47" s="49"/>
      <c r="H47" s="49"/>
      <c r="I47" s="49"/>
      <c r="J47" s="113">
        <v>0.2</v>
      </c>
      <c r="K47" s="49"/>
      <c r="L47" s="49"/>
      <c r="M47" s="113">
        <v>1.5</v>
      </c>
      <c r="N47" s="9"/>
      <c r="O47" s="77">
        <f t="shared" ref="O47" si="9">H47^2</f>
        <v>0</v>
      </c>
      <c r="P47" s="77">
        <f t="shared" ref="P47" si="10">I47^2</f>
        <v>0</v>
      </c>
      <c r="Q47" s="77">
        <f t="shared" ref="Q47" si="11">J47^2</f>
        <v>4.0000000000000008E-2</v>
      </c>
      <c r="R47" s="77">
        <f t="shared" ref="R47" si="12">K47^2</f>
        <v>0</v>
      </c>
      <c r="S47" s="77">
        <f t="shared" ref="S47" si="13">L47^2</f>
        <v>0</v>
      </c>
      <c r="T47" s="77">
        <f t="shared" ref="T47" si="14">M47^2</f>
        <v>2.25</v>
      </c>
      <c r="V47" s="78" t="s">
        <v>156</v>
      </c>
    </row>
    <row r="48" spans="1:22" ht="11.25" customHeight="1">
      <c r="A48" s="90" t="s">
        <v>11</v>
      </c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2"/>
      <c r="N48" s="5"/>
      <c r="O48" s="59">
        <f t="shared" si="7"/>
        <v>0</v>
      </c>
      <c r="P48" s="59">
        <f t="shared" si="8"/>
        <v>0</v>
      </c>
      <c r="Q48" s="77">
        <f t="shared" si="8"/>
        <v>0</v>
      </c>
      <c r="R48" s="77">
        <f t="shared" si="8"/>
        <v>0</v>
      </c>
      <c r="S48" s="77">
        <f t="shared" si="8"/>
        <v>0</v>
      </c>
      <c r="T48" s="77">
        <f t="shared" si="8"/>
        <v>0</v>
      </c>
      <c r="V48" s="60"/>
    </row>
    <row r="49" spans="1:22">
      <c r="A49" s="17" t="str">
        <f>TE!A6</f>
        <v>C1-3</v>
      </c>
      <c r="B49" s="38" t="str">
        <f>TE!B6</f>
        <v>Uncertainty of the network analyzer</v>
      </c>
      <c r="C49" s="17">
        <f>TE!C6</f>
        <v>0.3</v>
      </c>
      <c r="D49" s="17">
        <f>TE!D6</f>
        <v>0.3</v>
      </c>
      <c r="E49" s="17" t="str">
        <f>TE!E6</f>
        <v>Gaussian</v>
      </c>
      <c r="F49" s="39">
        <f>TE!F6</f>
        <v>1</v>
      </c>
      <c r="G49" s="46">
        <v>1</v>
      </c>
      <c r="H49" s="2">
        <f t="shared" ref="H49:H60" si="15">C49/$F49</f>
        <v>0.3</v>
      </c>
      <c r="I49" s="2">
        <f t="shared" ref="I49:M60" si="16">D49/$F49</f>
        <v>0.3</v>
      </c>
      <c r="J49" s="49">
        <f>TE!I6</f>
        <v>0.3</v>
      </c>
      <c r="K49" s="49">
        <f>TE!J6</f>
        <v>0.4</v>
      </c>
      <c r="L49" s="49">
        <f>TE!K6</f>
        <v>0.85</v>
      </c>
      <c r="M49" s="49">
        <f>TE!L6</f>
        <v>0.85</v>
      </c>
      <c r="N49" s="9"/>
      <c r="O49" s="59">
        <f t="shared" si="7"/>
        <v>0.09</v>
      </c>
      <c r="P49" s="59">
        <f t="shared" si="8"/>
        <v>0.09</v>
      </c>
      <c r="Q49" s="77">
        <f t="shared" si="8"/>
        <v>0.09</v>
      </c>
      <c r="R49" s="77">
        <f t="shared" si="8"/>
        <v>0.16000000000000003</v>
      </c>
      <c r="S49" s="77">
        <f t="shared" si="8"/>
        <v>0.72249999999999992</v>
      </c>
      <c r="T49" s="77">
        <f t="shared" si="8"/>
        <v>0.72249999999999992</v>
      </c>
      <c r="V49" s="60"/>
    </row>
    <row r="50" spans="1:22" ht="22.5">
      <c r="A50" s="17" t="str">
        <f>'CATR-Er'!A14</f>
        <v>B2-5</v>
      </c>
      <c r="B50" s="38" t="str">
        <f>'CATR-Er'!B14</f>
        <v>Mismatch of transmit chain (i.e. between transmitting measurement antenna and BS)</v>
      </c>
      <c r="C50" s="17">
        <f>'CATR-Er'!C14</f>
        <v>0.43</v>
      </c>
      <c r="D50" s="17">
        <f>'CATR-Er'!D14</f>
        <v>0.56999999999999995</v>
      </c>
      <c r="E50" s="17" t="str">
        <f>'CATR-Er'!E14</f>
        <v>U-shaped</v>
      </c>
      <c r="F50" s="39">
        <f>'CATR-Er'!F14</f>
        <v>1.4142135623730951</v>
      </c>
      <c r="G50" s="46">
        <v>1</v>
      </c>
      <c r="H50" s="2">
        <f t="shared" si="15"/>
        <v>0.30405591591021541</v>
      </c>
      <c r="I50" s="2">
        <f t="shared" si="16"/>
        <v>0.40305086527633205</v>
      </c>
      <c r="J50" s="123">
        <f>'CATR-Er'!J14</f>
        <v>0.6</v>
      </c>
      <c r="K50" s="123">
        <f>'CATR-Er'!K14</f>
        <v>0.4</v>
      </c>
      <c r="L50" s="123">
        <f>'CATR-Er'!L14</f>
        <v>1.0900000000000001</v>
      </c>
      <c r="M50" s="123">
        <f>'CATR-Er'!M14</f>
        <v>0.91</v>
      </c>
      <c r="N50" s="9"/>
      <c r="O50" s="59">
        <f t="shared" si="7"/>
        <v>9.2449999999999991E-2</v>
      </c>
      <c r="P50" s="59">
        <f t="shared" si="8"/>
        <v>0.16244999999999996</v>
      </c>
      <c r="Q50" s="77">
        <f t="shared" si="8"/>
        <v>0.36</v>
      </c>
      <c r="R50" s="77">
        <f t="shared" si="8"/>
        <v>0.16000000000000003</v>
      </c>
      <c r="S50" s="77">
        <f t="shared" si="8"/>
        <v>1.1881000000000002</v>
      </c>
      <c r="T50" s="77">
        <f t="shared" si="8"/>
        <v>0.82810000000000006</v>
      </c>
      <c r="V50" s="60" t="s">
        <v>155</v>
      </c>
    </row>
    <row r="51" spans="1:22">
      <c r="A51" s="17" t="str">
        <f>'CATR-Er'!A15</f>
        <v>B2-6</v>
      </c>
      <c r="B51" s="38" t="str">
        <f>'CATR-Er'!B15</f>
        <v>Insertion loss of transmitter chain</v>
      </c>
      <c r="C51" s="17">
        <f>'CATR-Er'!C15</f>
        <v>0.12</v>
      </c>
      <c r="D51" s="17">
        <f>'CATR-Er'!D15</f>
        <v>0.12</v>
      </c>
      <c r="E51" s="17" t="str">
        <f>'CATR-Er'!E15</f>
        <v>Rectangular</v>
      </c>
      <c r="F51" s="39">
        <f>'CATR-Er'!F15</f>
        <v>1.7320508075688772</v>
      </c>
      <c r="G51" s="46">
        <v>1</v>
      </c>
      <c r="H51" s="2">
        <f t="shared" si="15"/>
        <v>6.9282032302755092E-2</v>
      </c>
      <c r="I51" s="2">
        <f t="shared" si="16"/>
        <v>6.9282032302755092E-2</v>
      </c>
      <c r="J51" s="128">
        <v>7.0000000000000007E-2</v>
      </c>
      <c r="K51" s="128">
        <v>7.0000000000000007E-2</v>
      </c>
      <c r="L51" s="128">
        <v>7.0000000000000007E-2</v>
      </c>
      <c r="M51" s="128">
        <v>7.0000000000000007E-2</v>
      </c>
      <c r="N51" s="9"/>
      <c r="O51" s="59">
        <f t="shared" si="7"/>
        <v>4.8000000000000004E-3</v>
      </c>
      <c r="P51" s="59">
        <f t="shared" si="8"/>
        <v>4.8000000000000004E-3</v>
      </c>
      <c r="Q51" s="77">
        <f t="shared" si="8"/>
        <v>4.9000000000000007E-3</v>
      </c>
      <c r="R51" s="77">
        <f t="shared" si="8"/>
        <v>4.9000000000000007E-3</v>
      </c>
      <c r="S51" s="77">
        <f t="shared" si="8"/>
        <v>4.9000000000000007E-3</v>
      </c>
      <c r="T51" s="77">
        <f t="shared" si="8"/>
        <v>4.9000000000000007E-3</v>
      </c>
      <c r="V51" s="60"/>
    </row>
    <row r="52" spans="1:22" ht="22.5">
      <c r="A52" s="17" t="str">
        <f>'CATR-Er'!A16</f>
        <v>B2-7</v>
      </c>
      <c r="B52" s="38" t="str">
        <f>'CATR-Er'!B16</f>
        <v>RF leakage (SGH connector terminated &amp; test range antenna connector cable terminated)</v>
      </c>
      <c r="C52" s="17">
        <f>'CATR-Er'!C16</f>
        <v>0.01</v>
      </c>
      <c r="D52" s="17">
        <f>'CATR-Er'!D16</f>
        <v>0.01</v>
      </c>
      <c r="E52" s="17" t="str">
        <f>'CATR-Er'!E16</f>
        <v>Gaussian</v>
      </c>
      <c r="F52" s="39">
        <f>'CATR-Er'!F16</f>
        <v>1</v>
      </c>
      <c r="G52" s="46">
        <v>1</v>
      </c>
      <c r="H52" s="2">
        <f t="shared" si="15"/>
        <v>0.01</v>
      </c>
      <c r="I52" s="2">
        <f t="shared" si="16"/>
        <v>0.01</v>
      </c>
      <c r="J52" s="128">
        <v>0.01</v>
      </c>
      <c r="K52" s="128">
        <v>0.01</v>
      </c>
      <c r="L52" s="128">
        <v>0.01</v>
      </c>
      <c r="M52" s="128">
        <v>0.01</v>
      </c>
      <c r="N52" s="9"/>
      <c r="O52" s="59">
        <f t="shared" si="7"/>
        <v>1E-4</v>
      </c>
      <c r="P52" s="59">
        <f t="shared" si="8"/>
        <v>1E-4</v>
      </c>
      <c r="Q52" s="77">
        <f t="shared" si="8"/>
        <v>1E-4</v>
      </c>
      <c r="R52" s="77">
        <f t="shared" si="8"/>
        <v>1E-4</v>
      </c>
      <c r="S52" s="77">
        <f t="shared" si="8"/>
        <v>1E-4</v>
      </c>
      <c r="T52" s="77">
        <f t="shared" si="8"/>
        <v>1E-4</v>
      </c>
      <c r="V52" s="60"/>
    </row>
    <row r="53" spans="1:22">
      <c r="A53" s="17" t="str">
        <f>'CATR-Er'!A17</f>
        <v>B2-8</v>
      </c>
      <c r="B53" s="38" t="str">
        <f>'CATR-Er'!B17</f>
        <v>Influence of the calibration antenna feed cable</v>
      </c>
      <c r="C53" s="17">
        <f>'CATR-Er'!C17</f>
        <v>0.21</v>
      </c>
      <c r="D53" s="17">
        <f>'CATR-Er'!D17</f>
        <v>0.28999999999999998</v>
      </c>
      <c r="E53" s="17" t="str">
        <f>'CATR-Er'!E17</f>
        <v>U-shaped</v>
      </c>
      <c r="F53" s="39">
        <f>'CATR-Er'!F17</f>
        <v>1.4142135623730951</v>
      </c>
      <c r="G53" s="46">
        <v>1</v>
      </c>
      <c r="H53" s="2">
        <f t="shared" si="15"/>
        <v>0.14849242404917495</v>
      </c>
      <c r="I53" s="2">
        <f t="shared" si="16"/>
        <v>0.20506096654409875</v>
      </c>
      <c r="J53" s="128">
        <v>0.21</v>
      </c>
      <c r="K53" s="128">
        <v>0.21</v>
      </c>
      <c r="L53" s="128">
        <v>0.21</v>
      </c>
      <c r="M53" s="128">
        <v>0.21</v>
      </c>
      <c r="N53" s="9"/>
      <c r="O53" s="59">
        <f t="shared" si="7"/>
        <v>2.2049999999999993E-2</v>
      </c>
      <c r="P53" s="59">
        <f t="shared" si="8"/>
        <v>4.2049999999999983E-2</v>
      </c>
      <c r="Q53" s="77">
        <f t="shared" si="8"/>
        <v>4.4099999999999993E-2</v>
      </c>
      <c r="R53" s="77">
        <f t="shared" si="8"/>
        <v>4.4099999999999993E-2</v>
      </c>
      <c r="S53" s="77">
        <f t="shared" si="8"/>
        <v>4.4099999999999993E-2</v>
      </c>
      <c r="T53" s="77">
        <f t="shared" si="8"/>
        <v>4.4099999999999993E-2</v>
      </c>
      <c r="V53" s="60"/>
    </row>
    <row r="54" spans="1:22">
      <c r="A54" s="17" t="str">
        <f>TE!A7</f>
        <v>C1-4</v>
      </c>
      <c r="B54" s="38" t="str">
        <f>TE!B7</f>
        <v>Uncertainty of the absolute gain of the reference antenna</v>
      </c>
      <c r="C54" s="17">
        <f>TE!C7</f>
        <v>0.52</v>
      </c>
      <c r="D54" s="17">
        <f>TE!D7</f>
        <v>0.52</v>
      </c>
      <c r="E54" s="17" t="str">
        <f>TE!E7</f>
        <v>Rectangular</v>
      </c>
      <c r="F54" s="39">
        <f>TE!F7</f>
        <v>1.7320508075688772</v>
      </c>
      <c r="G54" s="46">
        <v>1</v>
      </c>
      <c r="H54" s="2">
        <f t="shared" si="15"/>
        <v>0.30022213997860542</v>
      </c>
      <c r="I54" s="2">
        <f t="shared" si="16"/>
        <v>0.30022213997860542</v>
      </c>
      <c r="J54" s="49">
        <f>TE!I7</f>
        <v>0.3</v>
      </c>
      <c r="K54" s="49">
        <f>TE!J7</f>
        <v>0.3</v>
      </c>
      <c r="L54" s="49">
        <f>TE!K7</f>
        <v>0.3</v>
      </c>
      <c r="M54" s="49">
        <f>TE!L7</f>
        <v>0.3</v>
      </c>
      <c r="N54" s="9"/>
      <c r="O54" s="59">
        <f t="shared" si="7"/>
        <v>9.0133333333333343E-2</v>
      </c>
      <c r="P54" s="59">
        <f t="shared" si="8"/>
        <v>9.0133333333333343E-2</v>
      </c>
      <c r="Q54" s="77">
        <f t="shared" si="8"/>
        <v>0.09</v>
      </c>
      <c r="R54" s="77">
        <f t="shared" si="8"/>
        <v>0.09</v>
      </c>
      <c r="S54" s="77">
        <f t="shared" si="8"/>
        <v>0.09</v>
      </c>
      <c r="T54" s="77">
        <f t="shared" si="8"/>
        <v>0.09</v>
      </c>
      <c r="V54" s="60"/>
    </row>
    <row r="55" spans="1:22">
      <c r="A55" s="17" t="str">
        <f>'CATR-Er'!A19</f>
        <v>B2-11</v>
      </c>
      <c r="B55" s="38" t="str">
        <f>'CATR-Er'!B19</f>
        <v>Misalignment  positioning system</v>
      </c>
      <c r="C55" s="17">
        <f>'CATR-Er'!C19</f>
        <v>0</v>
      </c>
      <c r="D55" s="17">
        <f>'CATR-Er'!D19</f>
        <v>0</v>
      </c>
      <c r="E55" s="17" t="str">
        <f>'CATR-Er'!E19</f>
        <v xml:space="preserve">Exp. normal </v>
      </c>
      <c r="F55" s="39">
        <f>'CATR-Er'!F19</f>
        <v>2</v>
      </c>
      <c r="G55" s="46">
        <v>1</v>
      </c>
      <c r="H55" s="2">
        <f t="shared" si="15"/>
        <v>0</v>
      </c>
      <c r="I55" s="2">
        <f t="shared" si="16"/>
        <v>0</v>
      </c>
      <c r="J55" s="128">
        <v>0</v>
      </c>
      <c r="K55" s="128">
        <v>0</v>
      </c>
      <c r="L55" s="128">
        <v>0</v>
      </c>
      <c r="M55" s="128">
        <v>0</v>
      </c>
      <c r="N55" s="9"/>
      <c r="O55" s="59">
        <f t="shared" si="7"/>
        <v>0</v>
      </c>
      <c r="P55" s="59">
        <f t="shared" si="8"/>
        <v>0</v>
      </c>
      <c r="Q55" s="77">
        <f t="shared" si="8"/>
        <v>0</v>
      </c>
      <c r="R55" s="77">
        <f t="shared" si="8"/>
        <v>0</v>
      </c>
      <c r="S55" s="77">
        <f t="shared" si="8"/>
        <v>0</v>
      </c>
      <c r="T55" s="77">
        <f t="shared" si="8"/>
        <v>0</v>
      </c>
      <c r="V55" s="60"/>
    </row>
    <row r="56" spans="1:22">
      <c r="A56" s="17" t="str">
        <f>'CATR-Er'!A20</f>
        <v>B2-4b</v>
      </c>
      <c r="B56" s="38" t="str">
        <f>'CATR-Er'!B20</f>
        <v>QZ ripple experienced by calibration antenna</v>
      </c>
      <c r="C56" s="17">
        <f>'CATR-Er'!C20</f>
        <v>0.1</v>
      </c>
      <c r="D56" s="17">
        <f>'CATR-Er'!D20</f>
        <v>0.1</v>
      </c>
      <c r="E56" s="17" t="str">
        <f>'CATR-Er'!E20</f>
        <v>Gaussian</v>
      </c>
      <c r="F56" s="39">
        <f>'CATR-Er'!F20</f>
        <v>1</v>
      </c>
      <c r="G56" s="46">
        <v>1</v>
      </c>
      <c r="H56" s="2">
        <f t="shared" si="15"/>
        <v>0.1</v>
      </c>
      <c r="I56" s="2">
        <f t="shared" si="16"/>
        <v>0.1</v>
      </c>
      <c r="J56" s="128">
        <v>0.1</v>
      </c>
      <c r="K56" s="128">
        <v>0.1</v>
      </c>
      <c r="L56" s="128">
        <v>0.1</v>
      </c>
      <c r="M56" s="128">
        <v>0.1</v>
      </c>
      <c r="N56" s="9"/>
      <c r="O56" s="59">
        <f t="shared" si="7"/>
        <v>1.0000000000000002E-2</v>
      </c>
      <c r="P56" s="59">
        <f t="shared" si="8"/>
        <v>1.0000000000000002E-2</v>
      </c>
      <c r="Q56" s="77">
        <f t="shared" si="8"/>
        <v>1.0000000000000002E-2</v>
      </c>
      <c r="R56" s="77">
        <f t="shared" si="8"/>
        <v>1.0000000000000002E-2</v>
      </c>
      <c r="S56" s="77">
        <f t="shared" si="8"/>
        <v>1.0000000000000002E-2</v>
      </c>
      <c r="T56" s="77">
        <f t="shared" si="8"/>
        <v>1.0000000000000002E-2</v>
      </c>
      <c r="V56" s="60"/>
    </row>
    <row r="57" spans="1:22">
      <c r="A57" s="17" t="str">
        <f>'CATR-Er'!A21</f>
        <v>B2-10</v>
      </c>
      <c r="B57" s="38" t="str">
        <f>'CATR-Er'!B21</f>
        <v>Rotary joints</v>
      </c>
      <c r="C57" s="17">
        <f>'CATR-Er'!C21</f>
        <v>0</v>
      </c>
      <c r="D57" s="17">
        <f>'CATR-Er'!D21</f>
        <v>0</v>
      </c>
      <c r="E57" s="17" t="str">
        <f>'CATR-Er'!E21</f>
        <v>U-shaped</v>
      </c>
      <c r="F57" s="39">
        <f>'CATR-Er'!F21</f>
        <v>1.4142135623730951</v>
      </c>
      <c r="G57" s="46">
        <v>1</v>
      </c>
      <c r="H57" s="2">
        <f t="shared" si="15"/>
        <v>0</v>
      </c>
      <c r="I57" s="2">
        <f t="shared" si="16"/>
        <v>0</v>
      </c>
      <c r="J57" s="128">
        <v>0</v>
      </c>
      <c r="K57" s="128">
        <v>0</v>
      </c>
      <c r="L57" s="128">
        <v>0</v>
      </c>
      <c r="M57" s="128">
        <v>0</v>
      </c>
      <c r="N57" s="9"/>
      <c r="O57" s="59">
        <f t="shared" si="7"/>
        <v>0</v>
      </c>
      <c r="P57" s="59">
        <f t="shared" si="8"/>
        <v>0</v>
      </c>
      <c r="Q57" s="77">
        <f t="shared" si="8"/>
        <v>0</v>
      </c>
      <c r="R57" s="77">
        <f t="shared" si="8"/>
        <v>0</v>
      </c>
      <c r="S57" s="77">
        <f t="shared" si="8"/>
        <v>0</v>
      </c>
      <c r="T57" s="77">
        <f t="shared" si="8"/>
        <v>0</v>
      </c>
      <c r="V57" s="60"/>
    </row>
    <row r="58" spans="1:22">
      <c r="A58" s="17" t="str">
        <f>'CATR-Er'!A22</f>
        <v>B2-1b</v>
      </c>
      <c r="B58" s="38" t="str">
        <f>'CATR-Er'!B22</f>
        <v xml:space="preserve">Misalignment and pointing error of calibration antenna </v>
      </c>
      <c r="C58" s="17">
        <f>'CATR-Er'!C22</f>
        <v>0</v>
      </c>
      <c r="D58" s="17">
        <f>'CATR-Er'!D22</f>
        <v>0</v>
      </c>
      <c r="E58" s="17" t="str">
        <f>'CATR-Er'!E22</f>
        <v>Exp. normal</v>
      </c>
      <c r="F58" s="39">
        <f>'CATR-Er'!F22</f>
        <v>2</v>
      </c>
      <c r="G58" s="46">
        <v>1</v>
      </c>
      <c r="H58" s="2">
        <f t="shared" si="15"/>
        <v>0</v>
      </c>
      <c r="I58" s="2">
        <f t="shared" si="16"/>
        <v>0</v>
      </c>
      <c r="J58" s="128">
        <v>0</v>
      </c>
      <c r="K58" s="128">
        <v>0</v>
      </c>
      <c r="L58" s="128">
        <v>0</v>
      </c>
      <c r="M58" s="128">
        <v>0</v>
      </c>
      <c r="N58" s="9"/>
      <c r="O58" s="59">
        <f t="shared" si="7"/>
        <v>0</v>
      </c>
      <c r="P58" s="59">
        <f t="shared" si="8"/>
        <v>0</v>
      </c>
      <c r="Q58" s="77">
        <f t="shared" si="8"/>
        <v>0</v>
      </c>
      <c r="R58" s="77">
        <f t="shared" si="8"/>
        <v>0</v>
      </c>
      <c r="S58" s="77">
        <f t="shared" si="8"/>
        <v>0</v>
      </c>
      <c r="T58" s="77">
        <f t="shared" si="8"/>
        <v>0</v>
      </c>
      <c r="V58" s="60"/>
    </row>
    <row r="59" spans="1:22">
      <c r="A59" s="17" t="str">
        <f>'CATR-Er'!A23</f>
        <v>B2-12</v>
      </c>
      <c r="B59" s="38" t="str">
        <f>'CATR-Er'!B23</f>
        <v>Standing wave between SGH and test range antenna</v>
      </c>
      <c r="C59" s="17">
        <f>'CATR-Er'!C23</f>
        <v>0.09</v>
      </c>
      <c r="D59" s="17">
        <f>'CATR-Er'!D23</f>
        <v>0.09</v>
      </c>
      <c r="E59" s="17" t="str">
        <f>'CATR-Er'!E23</f>
        <v>U-shaped</v>
      </c>
      <c r="F59" s="39">
        <f>'CATR-Er'!F23</f>
        <v>1.4142135623730951</v>
      </c>
      <c r="G59" s="46">
        <v>1</v>
      </c>
      <c r="H59" s="2">
        <f t="shared" si="15"/>
        <v>6.3639610306789274E-2</v>
      </c>
      <c r="I59" s="2">
        <f t="shared" si="16"/>
        <v>6.3639610306789274E-2</v>
      </c>
      <c r="J59" s="128">
        <v>6.3639610306789274E-2</v>
      </c>
      <c r="K59" s="128">
        <v>6.3639610306789274E-2</v>
      </c>
      <c r="L59" s="128">
        <v>6.3639610306789274E-2</v>
      </c>
      <c r="M59" s="128">
        <v>6.3639610306789274E-2</v>
      </c>
      <c r="N59" s="9"/>
      <c r="O59" s="59">
        <f t="shared" si="7"/>
        <v>4.0499999999999998E-3</v>
      </c>
      <c r="P59" s="59">
        <f t="shared" si="8"/>
        <v>4.0499999999999998E-3</v>
      </c>
      <c r="Q59" s="77">
        <f t="shared" si="8"/>
        <v>4.0499999999999998E-3</v>
      </c>
      <c r="R59" s="77">
        <f t="shared" si="8"/>
        <v>4.0499999999999998E-3</v>
      </c>
      <c r="S59" s="77">
        <f t="shared" si="8"/>
        <v>4.0499999999999998E-3</v>
      </c>
      <c r="T59" s="77">
        <f t="shared" si="8"/>
        <v>4.0499999999999998E-3</v>
      </c>
      <c r="V59" s="60"/>
    </row>
    <row r="60" spans="1:22">
      <c r="A60" s="17" t="str">
        <f>'CATR-Er'!A24</f>
        <v>B2-13</v>
      </c>
      <c r="B60" s="38" t="str">
        <f>'CATR-Er'!B24</f>
        <v>Switching uncertainty</v>
      </c>
      <c r="C60" s="17">
        <f>'CATR-Er'!C24</f>
        <v>0.1</v>
      </c>
      <c r="D60" s="17">
        <f>'CATR-Er'!D24</f>
        <v>0.1</v>
      </c>
      <c r="E60" s="17" t="str">
        <f>'CATR-Er'!E24</f>
        <v>Rectangular</v>
      </c>
      <c r="F60" s="39">
        <f>'CATR-Er'!F24</f>
        <v>1.7320508075688772</v>
      </c>
      <c r="G60" s="46">
        <v>1</v>
      </c>
      <c r="H60" s="2">
        <f t="shared" si="15"/>
        <v>5.7735026918962581E-2</v>
      </c>
      <c r="I60" s="2">
        <f t="shared" si="16"/>
        <v>5.7735026918962581E-2</v>
      </c>
      <c r="J60" s="128">
        <v>5.7735026918962581E-2</v>
      </c>
      <c r="K60" s="128">
        <v>5.7735026918962581E-2</v>
      </c>
      <c r="L60" s="128">
        <v>5.7735026918962581E-2</v>
      </c>
      <c r="M60" s="128">
        <v>5.7735026918962581E-2</v>
      </c>
      <c r="N60" s="9"/>
      <c r="O60" s="59">
        <f t="shared" si="7"/>
        <v>3.333333333333334E-3</v>
      </c>
      <c r="P60" s="59">
        <f t="shared" si="8"/>
        <v>3.333333333333334E-3</v>
      </c>
      <c r="Q60" s="77">
        <f t="shared" si="8"/>
        <v>3.333333333333334E-3</v>
      </c>
      <c r="R60" s="77">
        <f t="shared" si="8"/>
        <v>3.333333333333334E-3</v>
      </c>
      <c r="S60" s="77">
        <f t="shared" si="8"/>
        <v>3.333333333333334E-3</v>
      </c>
      <c r="T60" s="77">
        <f t="shared" si="8"/>
        <v>3.333333333333334E-3</v>
      </c>
      <c r="V60" s="60"/>
    </row>
    <row r="61" spans="1:22">
      <c r="A61" s="97" t="s">
        <v>92</v>
      </c>
      <c r="B61" s="97"/>
      <c r="C61" s="97"/>
      <c r="D61" s="97"/>
      <c r="E61" s="97"/>
      <c r="F61" s="97"/>
      <c r="G61" s="97"/>
      <c r="H61" s="15">
        <f t="shared" ref="H61:H62" si="17">O61</f>
        <v>1.1485062762852742</v>
      </c>
      <c r="I61" s="15">
        <f>P61</f>
        <v>1.1870411394162659</v>
      </c>
      <c r="J61" s="15">
        <f>Q61</f>
        <v>1.8436603085528891</v>
      </c>
      <c r="K61" s="15">
        <f>R61</f>
        <v>0.95868834004244219</v>
      </c>
      <c r="L61" s="15">
        <f>S61</f>
        <v>2.4939493445804657</v>
      </c>
      <c r="M61" s="15">
        <f>T61</f>
        <v>2.2605493432644495</v>
      </c>
      <c r="N61" s="7"/>
      <c r="O61" s="59">
        <f>(SUM(O41:O60))^0.5</f>
        <v>1.1485062762852742</v>
      </c>
      <c r="P61" s="59">
        <f t="shared" ref="P61:Q61" si="18">(SUM(P41:P60))^0.5</f>
        <v>1.1870411394162659</v>
      </c>
      <c r="Q61" s="77">
        <f t="shared" si="18"/>
        <v>1.8436603085528891</v>
      </c>
      <c r="R61" s="77">
        <f t="shared" ref="R61:T61" si="19">(SUM(R41:R60))^0.5</f>
        <v>0.95868834004244219</v>
      </c>
      <c r="S61" s="77">
        <f t="shared" si="19"/>
        <v>2.4939493445804657</v>
      </c>
      <c r="T61" s="77">
        <f t="shared" si="19"/>
        <v>2.2605493432644495</v>
      </c>
      <c r="V61" s="60"/>
    </row>
    <row r="62" spans="1:22">
      <c r="A62" s="97" t="s">
        <v>93</v>
      </c>
      <c r="B62" s="97"/>
      <c r="C62" s="97"/>
      <c r="D62" s="97"/>
      <c r="E62" s="97"/>
      <c r="F62" s="97"/>
      <c r="G62" s="97"/>
      <c r="H62" s="15">
        <f t="shared" si="17"/>
        <v>2.2510723015191374</v>
      </c>
      <c r="I62" s="15">
        <f>P62</f>
        <v>2.3266006332558811</v>
      </c>
      <c r="J62" s="15">
        <f>Q62</f>
        <v>3.6135742047636628</v>
      </c>
      <c r="K62" s="15">
        <f>R62</f>
        <v>1.8790291464831868</v>
      </c>
      <c r="L62" s="15">
        <f>S62</f>
        <v>4.8881407153777126</v>
      </c>
      <c r="M62" s="15">
        <f>T62</f>
        <v>4.4306767127983209</v>
      </c>
      <c r="N62" s="7"/>
      <c r="O62" s="59">
        <f>O61*1.96</f>
        <v>2.2510723015191374</v>
      </c>
      <c r="P62" s="59">
        <f>P61*1.96</f>
        <v>2.3266006332558811</v>
      </c>
      <c r="Q62" s="77">
        <f>Q61*1.96</f>
        <v>3.6135742047636628</v>
      </c>
      <c r="R62" s="77">
        <f>R61*1.96</f>
        <v>1.8790291464831868</v>
      </c>
      <c r="S62" s="77">
        <f>S61*1.96</f>
        <v>4.8881407153777126</v>
      </c>
      <c r="T62" s="77">
        <f>T61*1.96</f>
        <v>4.4306767127983209</v>
      </c>
      <c r="V62" s="60"/>
    </row>
  </sheetData>
  <mergeCells count="29">
    <mergeCell ref="C1:F1"/>
    <mergeCell ref="H38:M38"/>
    <mergeCell ref="A37:M37"/>
    <mergeCell ref="O37:T39"/>
    <mergeCell ref="A48:M48"/>
    <mergeCell ref="V1:V4"/>
    <mergeCell ref="A38:A39"/>
    <mergeCell ref="B1:B2"/>
    <mergeCell ref="O7:P9"/>
    <mergeCell ref="H8:I8"/>
    <mergeCell ref="A10:I10"/>
    <mergeCell ref="A7:I7"/>
    <mergeCell ref="C8:D8"/>
    <mergeCell ref="A8:A9"/>
    <mergeCell ref="B8:B9"/>
    <mergeCell ref="E8:E9"/>
    <mergeCell ref="F8:F9"/>
    <mergeCell ref="G8:G9"/>
    <mergeCell ref="A20:I20"/>
    <mergeCell ref="A61:G61"/>
    <mergeCell ref="A34:G34"/>
    <mergeCell ref="A35:G35"/>
    <mergeCell ref="A62:G62"/>
    <mergeCell ref="A40:I40"/>
    <mergeCell ref="E38:E39"/>
    <mergeCell ref="F38:F39"/>
    <mergeCell ref="G38:G39"/>
    <mergeCell ref="B38:B39"/>
    <mergeCell ref="C38:D38"/>
  </mergeCells>
  <phoneticPr fontId="7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Change history</vt:lpstr>
      <vt:lpstr>TE</vt:lpstr>
      <vt:lpstr>IA-Er</vt:lpstr>
      <vt:lpstr>CATR-Er</vt:lpstr>
      <vt:lpstr>EIS</vt:lpstr>
    </vt:vector>
  </TitlesOfParts>
  <Company>Huawei Technologies Co.,Ltd.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kybett</dc:creator>
  <cp:lastModifiedBy>Michal Szydelko, Huawei</cp:lastModifiedBy>
  <dcterms:created xsi:type="dcterms:W3CDTF">2018-05-02T08:54:26Z</dcterms:created>
  <dcterms:modified xsi:type="dcterms:W3CDTF">2023-02-24T01:40:18Z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(2)nlk92pUlz+1VP0X58kJFG3LBuk7eTCAWpJSZhGQA+cyWMgE9ywC769ai4g6a304fuU+hd/WN
0PHuy7irkptaeqLKO2hcqwFIPMG2b5TpLZy/ZGGyDEMQ6FCKWoXL4111EYeND9MB4XiakS8P
6n07LpXjQo2CX7He59lph7pzwmP87kDOBRgMAkgQ39AQzkxood5ZAJ8rManCtKgyG67sXM4Y
biJi13CbR54p4UAtC7</vt:lpwstr>
  </property>
  <property fmtid="{D5CDD505-2E9C-101B-9397-08002B2CF9AE}" pid="3" name="_2015_ms_pID_7253431">
    <vt:lpwstr>hmYgmqe9StGmRqYHYyGBIuSqe0OTGNc7cWWeqgNkrUNz0CeNUgv11p
nWPZkEpOe0O5WBGt3Kn6ImHoWhmwOJLtMh2mn0tuaJyLZWg9iXJvNXI7kSL4PbiOqWn8QEhR
bazpjFGqEhQu8lEWcB/C6r55V3gAhZExjpiaSVm6F6RPQcu73rH0GWiXAJ+M2RtfuFk=</vt:lpwstr>
  </property>
  <property fmtid="{D5CDD505-2E9C-101B-9397-08002B2CF9AE}" pid="4" name="_readonly">
    <vt:lpwstr/>
  </property>
  <property fmtid="{D5CDD505-2E9C-101B-9397-08002B2CF9AE}" pid="5" name="_change">
    <vt:lpwstr/>
  </property>
  <property fmtid="{D5CDD505-2E9C-101B-9397-08002B2CF9AE}" pid="6" name="_full-control">
    <vt:lpwstr/>
  </property>
  <property fmtid="{D5CDD505-2E9C-101B-9397-08002B2CF9AE}" pid="7" name="sflag">
    <vt:lpwstr>1677155998</vt:lpwstr>
  </property>
</Properties>
</file>