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ericsson-my.sharepoint.com/personal/johan_bergman_ericsson_com/Documents/Documents/WG1 Meetings/Online, May-2022/Rel-18 RedCap/"/>
    </mc:Choice>
  </mc:AlternateContent>
  <xr:revisionPtr revIDLastSave="1339" documentId="13_ncr:1_{8D731368-0F9C-4EFE-BBC5-EF9AF221958F}" xr6:coauthVersionLast="47" xr6:coauthVersionMax="47" xr10:uidLastSave="{7C284BBA-E168-454A-9799-4F80E830606E}"/>
  <bookViews>
    <workbookView xWindow="-110" yWindow="-110" windowWidth="38620" windowHeight="21220" tabRatio="774" xr2:uid="{00000000-000D-0000-FFFF-FFFF00000000}"/>
  </bookViews>
  <sheets>
    <sheet name="PBCH" sheetId="56" r:id="rId1"/>
    <sheet name="PDCCH CSS" sheetId="51" r:id="rId2"/>
    <sheet name="SIB1" sheetId="63" r:id="rId3"/>
    <sheet name="PRACH Format 0" sheetId="57" r:id="rId4"/>
    <sheet name="Msg2" sheetId="52" r:id="rId5"/>
    <sheet name="Msg3" sheetId="54" r:id="rId6"/>
    <sheet name="Msg4" sheetId="53" r:id="rId7"/>
    <sheet name="PDCCH USS" sheetId="32" r:id="rId8"/>
    <sheet name="PDSCH" sheetId="46" r:id="rId9"/>
    <sheet name="PUSCH" sheetId="50" r:id="rId10"/>
    <sheet name="PUCCH 2 bits" sheetId="47" r:id="rId11"/>
    <sheet name="PUCCH 11 bits" sheetId="48" r:id="rId12"/>
    <sheet name="PUCCH 22 bits" sheetId="4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32" l="1"/>
  <c r="E17" i="32" s="1"/>
  <c r="E39" i="32"/>
  <c r="E30" i="32"/>
  <c r="E18" i="32"/>
  <c r="E16" i="32"/>
  <c r="D41" i="51"/>
  <c r="E25" i="32" l="1"/>
  <c r="E43" i="32"/>
  <c r="E50" i="32" s="1"/>
  <c r="E52" i="32" l="1"/>
  <c r="E41" i="51" l="1"/>
  <c r="E17" i="51" s="1"/>
  <c r="E39" i="51"/>
  <c r="E43" i="51" s="1"/>
  <c r="E50" i="51" s="1"/>
  <c r="E30" i="51"/>
  <c r="E18" i="51"/>
  <c r="E16" i="51"/>
  <c r="C42" i="63"/>
  <c r="B42" i="63"/>
  <c r="F42" i="63"/>
  <c r="F40" i="63"/>
  <c r="F44" i="63" s="1"/>
  <c r="F51" i="63" s="1"/>
  <c r="F30" i="63"/>
  <c r="F18" i="63"/>
  <c r="F17" i="63"/>
  <c r="F16" i="63"/>
  <c r="E42" i="63"/>
  <c r="E17" i="63" s="1"/>
  <c r="E40" i="63"/>
  <c r="E44" i="63" s="1"/>
  <c r="E51" i="63" s="1"/>
  <c r="E30" i="63"/>
  <c r="E18" i="63"/>
  <c r="E16" i="63"/>
  <c r="D42" i="63"/>
  <c r="D17" i="63" s="1"/>
  <c r="D40" i="63"/>
  <c r="D44" i="63" s="1"/>
  <c r="D51" i="63" s="1"/>
  <c r="C40" i="63"/>
  <c r="C44" i="63" s="1"/>
  <c r="C51" i="63" s="1"/>
  <c r="B40" i="63"/>
  <c r="B44" i="63" s="1"/>
  <c r="B51" i="63" s="1"/>
  <c r="D30" i="63"/>
  <c r="C30" i="63"/>
  <c r="B30" i="63"/>
  <c r="D18" i="63"/>
  <c r="C18" i="63"/>
  <c r="B18" i="63"/>
  <c r="C17" i="63"/>
  <c r="B17" i="63"/>
  <c r="D16" i="63"/>
  <c r="C16" i="63"/>
  <c r="B16" i="63"/>
  <c r="F26" i="63" l="1"/>
  <c r="F53" i="63" s="1"/>
  <c r="E26" i="63"/>
  <c r="E53" i="63" s="1"/>
  <c r="D26" i="63"/>
  <c r="C26" i="63"/>
  <c r="B26" i="63"/>
  <c r="B53" i="63" s="1"/>
  <c r="E25" i="51"/>
  <c r="E52" i="51" s="1"/>
  <c r="D53" i="63"/>
  <c r="C53" i="63"/>
  <c r="E42" i="53" l="1"/>
  <c r="E17" i="53" s="1"/>
  <c r="E40" i="53"/>
  <c r="E44" i="53" s="1"/>
  <c r="E51" i="53" s="1"/>
  <c r="E30" i="53"/>
  <c r="E18" i="53"/>
  <c r="E16" i="53"/>
  <c r="E26" i="53" l="1"/>
  <c r="E53" i="53" s="1"/>
  <c r="E42" i="52"/>
  <c r="E17" i="52" s="1"/>
  <c r="E40" i="52"/>
  <c r="E44" i="52" s="1"/>
  <c r="E51" i="52" s="1"/>
  <c r="E30" i="52"/>
  <c r="E18" i="52"/>
  <c r="E16" i="52"/>
  <c r="E26" i="52" l="1"/>
  <c r="E53" i="52" s="1"/>
  <c r="C42" i="53" l="1"/>
  <c r="B42" i="53"/>
  <c r="C42" i="46"/>
  <c r="B42" i="46"/>
  <c r="D42" i="46" l="1"/>
  <c r="D40" i="46"/>
  <c r="D44" i="46" s="1"/>
  <c r="D51" i="46" s="1"/>
  <c r="D30" i="46"/>
  <c r="D18" i="46"/>
  <c r="D17" i="46"/>
  <c r="D16" i="46"/>
  <c r="D26" i="46" l="1"/>
  <c r="D53" i="46" s="1"/>
  <c r="C42" i="54" l="1"/>
  <c r="C40" i="54"/>
  <c r="C44" i="54" s="1"/>
  <c r="C51" i="54" s="1"/>
  <c r="C30" i="54"/>
  <c r="C18" i="54"/>
  <c r="C26" i="54" s="1"/>
  <c r="C42" i="50"/>
  <c r="C40" i="50"/>
  <c r="C44" i="50" s="1"/>
  <c r="C51" i="50" s="1"/>
  <c r="C30" i="50"/>
  <c r="C18" i="50"/>
  <c r="C26" i="50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43" i="47" s="1"/>
  <c r="C50" i="47" s="1"/>
  <c r="C30" i="47"/>
  <c r="C18" i="47"/>
  <c r="C25" i="47" s="1"/>
  <c r="D42" i="53"/>
  <c r="C17" i="53"/>
  <c r="C40" i="53"/>
  <c r="C44" i="53" s="1"/>
  <c r="C51" i="53" s="1"/>
  <c r="C30" i="53"/>
  <c r="C18" i="53"/>
  <c r="C16" i="53"/>
  <c r="C42" i="52"/>
  <c r="C17" i="52" s="1"/>
  <c r="C40" i="52"/>
  <c r="C44" i="52" s="1"/>
  <c r="C51" i="52" s="1"/>
  <c r="C30" i="52"/>
  <c r="C18" i="52"/>
  <c r="C16" i="52"/>
  <c r="C17" i="46"/>
  <c r="C40" i="46"/>
  <c r="C44" i="46" s="1"/>
  <c r="C51" i="46" s="1"/>
  <c r="C30" i="46"/>
  <c r="C18" i="46"/>
  <c r="C16" i="46"/>
  <c r="D41" i="32"/>
  <c r="C41" i="32"/>
  <c r="C17" i="32" s="1"/>
  <c r="C39" i="32"/>
  <c r="C30" i="32"/>
  <c r="C18" i="32"/>
  <c r="C16" i="32"/>
  <c r="C41" i="51"/>
  <c r="C17" i="51" s="1"/>
  <c r="C39" i="51"/>
  <c r="C30" i="51"/>
  <c r="C18" i="51"/>
  <c r="C16" i="51"/>
  <c r="C41" i="57"/>
  <c r="C39" i="57"/>
  <c r="C43" i="57" s="1"/>
  <c r="C50" i="57" s="1"/>
  <c r="C30" i="57"/>
  <c r="C18" i="57"/>
  <c r="C25" i="57" s="1"/>
  <c r="D42" i="56"/>
  <c r="D17" i="56" s="1"/>
  <c r="C42" i="56"/>
  <c r="C17" i="56" s="1"/>
  <c r="C40" i="56"/>
  <c r="C44" i="56" s="1"/>
  <c r="C51" i="56" s="1"/>
  <c r="C30" i="56"/>
  <c r="C18" i="56"/>
  <c r="C16" i="56"/>
  <c r="B16" i="56"/>
  <c r="D16" i="56"/>
  <c r="B18" i="56"/>
  <c r="D18" i="56"/>
  <c r="B30" i="56"/>
  <c r="D30" i="56"/>
  <c r="B40" i="56"/>
  <c r="D40" i="56"/>
  <c r="B42" i="56"/>
  <c r="B17" i="56" s="1"/>
  <c r="C43" i="32" l="1"/>
  <c r="C50" i="32" s="1"/>
  <c r="D44" i="56"/>
  <c r="D51" i="56" s="1"/>
  <c r="C53" i="54"/>
  <c r="C52" i="49"/>
  <c r="C52" i="48"/>
  <c r="C53" i="50"/>
  <c r="C52" i="47"/>
  <c r="C26" i="53"/>
  <c r="C53" i="53" s="1"/>
  <c r="C26" i="52"/>
  <c r="C53" i="52" s="1"/>
  <c r="C26" i="46"/>
  <c r="C53" i="46" s="1"/>
  <c r="C25" i="32"/>
  <c r="C52" i="32" s="1"/>
  <c r="C25" i="51"/>
  <c r="C43" i="51"/>
  <c r="C50" i="51" s="1"/>
  <c r="C52" i="57"/>
  <c r="C26" i="56"/>
  <c r="C53" i="56" s="1"/>
  <c r="B26" i="56"/>
  <c r="B44" i="56"/>
  <c r="B51" i="56" s="1"/>
  <c r="D26" i="56"/>
  <c r="D53" i="56" s="1"/>
  <c r="C52" i="51" l="1"/>
  <c r="B53" i="56"/>
  <c r="D41" i="57" l="1"/>
  <c r="B41" i="57"/>
  <c r="D39" i="57"/>
  <c r="B39" i="57"/>
  <c r="B43" i="57" s="1"/>
  <c r="B50" i="57" s="1"/>
  <c r="D30" i="57"/>
  <c r="B30" i="57"/>
  <c r="D18" i="57"/>
  <c r="D25" i="57" s="1"/>
  <c r="B18" i="57"/>
  <c r="B25" i="57" s="1"/>
  <c r="D42" i="54"/>
  <c r="B42" i="54"/>
  <c r="D40" i="54"/>
  <c r="B40" i="54"/>
  <c r="D30" i="54"/>
  <c r="B30" i="54"/>
  <c r="D18" i="54"/>
  <c r="D26" i="54" s="1"/>
  <c r="B18" i="54"/>
  <c r="B26" i="54" s="1"/>
  <c r="B17" i="53"/>
  <c r="D40" i="53"/>
  <c r="B40" i="53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D17" i="51"/>
  <c r="B41" i="51"/>
  <c r="B17" i="51" s="1"/>
  <c r="D39" i="51"/>
  <c r="D43" i="51" s="1"/>
  <c r="D50" i="51" s="1"/>
  <c r="B39" i="51"/>
  <c r="B43" i="51" s="1"/>
  <c r="B50" i="51" s="1"/>
  <c r="D30" i="51"/>
  <c r="B30" i="51"/>
  <c r="D18" i="51"/>
  <c r="B18" i="51"/>
  <c r="D16" i="51"/>
  <c r="B16" i="51"/>
  <c r="D42" i="50"/>
  <c r="B42" i="50"/>
  <c r="D40" i="50"/>
  <c r="B40" i="50"/>
  <c r="D30" i="50"/>
  <c r="B30" i="50"/>
  <c r="D18" i="50"/>
  <c r="D26" i="50" s="1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D30" i="48"/>
  <c r="B30" i="48"/>
  <c r="D18" i="48"/>
  <c r="D25" i="48" s="1"/>
  <c r="B18" i="48"/>
  <c r="B25" i="48" s="1"/>
  <c r="D41" i="47"/>
  <c r="B41" i="47"/>
  <c r="D39" i="47"/>
  <c r="B39" i="47"/>
  <c r="D30" i="47"/>
  <c r="B30" i="47"/>
  <c r="D18" i="47"/>
  <c r="D25" i="47" s="1"/>
  <c r="B18" i="47"/>
  <c r="B25" i="47" s="1"/>
  <c r="B17" i="46"/>
  <c r="B40" i="46"/>
  <c r="B30" i="46"/>
  <c r="B18" i="46"/>
  <c r="B16" i="46"/>
  <c r="B41" i="32"/>
  <c r="B17" i="32" s="1"/>
  <c r="D39" i="32"/>
  <c r="D43" i="32" s="1"/>
  <c r="D50" i="32" s="1"/>
  <c r="B39" i="32"/>
  <c r="B43" i="32" s="1"/>
  <c r="B50" i="32" s="1"/>
  <c r="D30" i="32"/>
  <c r="B30" i="32"/>
  <c r="D18" i="32"/>
  <c r="B18" i="32"/>
  <c r="D17" i="32"/>
  <c r="D16" i="32"/>
  <c r="B16" i="32"/>
  <c r="B43" i="48" l="1"/>
  <c r="B50" i="48" s="1"/>
  <c r="B43" i="47"/>
  <c r="B50" i="47" s="1"/>
  <c r="B44" i="50"/>
  <c r="B51" i="50" s="1"/>
  <c r="B44" i="54"/>
  <c r="B51" i="54" s="1"/>
  <c r="D44" i="54"/>
  <c r="D51" i="54" s="1"/>
  <c r="B53" i="50"/>
  <c r="D44" i="50"/>
  <c r="D51" i="50" s="1"/>
  <c r="B43" i="49"/>
  <c r="B50" i="49" s="1"/>
  <c r="D43" i="49"/>
  <c r="D50" i="49" s="1"/>
  <c r="D43" i="48"/>
  <c r="D50" i="48" s="1"/>
  <c r="B52" i="48"/>
  <c r="D43" i="47"/>
  <c r="D50" i="47" s="1"/>
  <c r="B52" i="47"/>
  <c r="B44" i="53"/>
  <c r="B51" i="53" s="1"/>
  <c r="D44" i="53"/>
  <c r="D51" i="53" s="1"/>
  <c r="D44" i="52"/>
  <c r="D51" i="52" s="1"/>
  <c r="B44" i="46"/>
  <c r="B51" i="46" s="1"/>
  <c r="B25" i="32"/>
  <c r="B52" i="32" s="1"/>
  <c r="D25" i="51"/>
  <c r="D52" i="51" s="1"/>
  <c r="D43" i="57"/>
  <c r="D50" i="57" s="1"/>
  <c r="B52" i="57"/>
  <c r="B26" i="53"/>
  <c r="D17" i="53"/>
  <c r="D26" i="52"/>
  <c r="B26" i="52"/>
  <c r="B44" i="52"/>
  <c r="B51" i="52" s="1"/>
  <c r="B25" i="51"/>
  <c r="B52" i="51" s="1"/>
  <c r="B26" i="46"/>
  <c r="D25" i="32"/>
  <c r="D52" i="32" s="1"/>
  <c r="D53" i="54" l="1"/>
  <c r="B53" i="54"/>
  <c r="D53" i="50"/>
  <c r="D52" i="49"/>
  <c r="B52" i="49"/>
  <c r="D52" i="48"/>
  <c r="D52" i="47"/>
  <c r="B53" i="53"/>
  <c r="D53" i="52"/>
  <c r="B53" i="52"/>
  <c r="B53" i="46"/>
  <c r="D52" i="57"/>
  <c r="D26" i="53"/>
  <c r="D53" i="53" s="1"/>
</calcChain>
</file>

<file path=xl/sharedStrings.xml><?xml version="1.0" encoding="utf-8"?>
<sst xmlns="http://schemas.openxmlformats.org/spreadsheetml/2006/main" count="1357" uniqueCount="87">
  <si>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</si>
  <si>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</si>
  <si>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</si>
  <si>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</si>
  <si>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</si>
  <si>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</si>
  <si>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</si>
  <si>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</si>
  <si>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</si>
  <si>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</si>
  <si>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</si>
  <si>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</si>
  <si>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</si>
  <si>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</si>
  <si>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</si>
  <si>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</si>
  <si>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</si>
  <si>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</si>
  <si>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</si>
  <si>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</si>
  <si>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</si>
  <si>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</si>
  <si>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</si>
  <si>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</si>
  <si>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</si>
  <si>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</si>
  <si>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</si>
  <si>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</si>
  <si>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</si>
  <si>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</si>
  <si>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</si>
  <si>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</si>
  <si>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</si>
  <si>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</si>
  <si>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</si>
  <si>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</si>
  <si>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</si>
  <si>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</si>
  <si>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</si>
  <si>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</si>
  <si>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</si>
  <si>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</si>
  <si>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</si>
  <si>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</si>
  <si>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</si>
  <si>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</si>
  <si>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</si>
  <si>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</si>
  <si>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</si>
  <si>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</si>
  <si>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</si>
  <si>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</si>
  <si>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</si>
  <si>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</si>
  <si>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</si>
  <si>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</si>
  <si>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</si>
  <si>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</si>
  <si>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</si>
  <si>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>Rel-15 Ref UE</t>
  </si>
  <si>
    <t>Comments</t>
  </si>
  <si>
    <t xml:space="preserve">Rel-15 Ref UE </t>
  </si>
  <si>
    <t>Rel-17 RedCap UE (1 Mbps)</t>
  </si>
  <si>
    <t xml:space="preserve">Rel-15 Ref UE (1 Mbps) </t>
  </si>
  <si>
    <t xml:space="preserve">Rel-15 Ref UE (CORESET: 2 symbols, 48 PRBs; AL16) 
</t>
  </si>
  <si>
    <t xml:space="preserve">Rel-17 RedCap UE (CORESET: 2 symbols, 48 PRBs; AL16) 
</t>
  </si>
  <si>
    <t>Rel-15 Ref UE 
(CORESET: 2 symbols, 48 PRBs; AL16)</t>
  </si>
  <si>
    <t>Rel-17 RedCap UE
(CORESET: 2 symbols, 48 PRBs; AL16)</t>
  </si>
  <si>
    <t>Rel-15 Ref UE 
(100 kbps)</t>
  </si>
  <si>
    <t>Rel-17 RedCap UE
(100 kbps)</t>
  </si>
  <si>
    <t>Rural, 700 MHz (FDD)</t>
  </si>
  <si>
    <t>5 MHz RedCap UE
(BW1, 25 PRBs)</t>
  </si>
  <si>
    <t>5 MHz RedCap UE
(BW1, 25 PRBs; CORESET: 2 symbols, 48 PRBs; AL16 )</t>
  </si>
  <si>
    <t>5 MHz RedCap UE
(BW1, 25 PRBs; CORESET: 3 symbols, 24 PRBs; AL8 )</t>
  </si>
  <si>
    <r>
      <t xml:space="preserve">5 MHz RedCap UE
(BW1, 25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</si>
  <si>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r>
      <t xml:space="preserve">5 MHz RedCap UE
 (BW1, 25 PRBs; </t>
    </r>
    <r>
      <rPr>
        <b/>
        <sz val="11"/>
        <color rgb="FFC00000"/>
        <rFont val="Times New Roman"/>
        <family val="1"/>
      </rPr>
      <t>[Insert SIB1 parameters]</t>
    </r>
    <r>
      <rPr>
        <b/>
        <sz val="11"/>
        <rFont val="Times New Roman"/>
        <family val="1"/>
      </rPr>
      <t>)</t>
    </r>
  </si>
  <si>
    <t>5 MHz RedCap UE
 (BW1, 25 PRBs; SIB1 BW 48 PRBs; TBS 1256 bits)</t>
  </si>
  <si>
    <t>5 MHz RedCap UE
 (BW1, 25 PRBs; SIB1 BW 25 PRBs; TBS 1256 bits)</t>
  </si>
  <si>
    <t xml:space="preserve">5 MHz RedCap UE (BW1, 25 PRBs)
</t>
  </si>
  <si>
    <t>5 MHz RedCap UE
 (BW1, 25 PRBs; TBS 1040 bits)</t>
  </si>
  <si>
    <r>
      <t xml:space="preserve">5 MHz RedCap UE
 (BW1, 25 PRBs; TBS </t>
    </r>
    <r>
      <rPr>
        <b/>
        <sz val="11"/>
        <color rgb="FFC00000"/>
        <rFont val="Times New Roman"/>
        <family val="1"/>
      </rPr>
      <t>[Instert number of bits]</t>
    </r>
    <r>
      <rPr>
        <b/>
        <sz val="11"/>
        <rFont val="Times New Roman"/>
        <family val="1"/>
      </rPr>
      <t>)</t>
    </r>
  </si>
  <si>
    <t>5 MHz RedCap UE
(BW1, 25 PRBs; CORESET: 3 symbols, 24 PRBs; AL8)</t>
  </si>
  <si>
    <t>5 MHz RedCap UE (BW1, 25 PRBs; 0.25 Mbps)</t>
  </si>
  <si>
    <t>5 MHz RedCap UE
(BW1, 25 PRBs; 25 kbps)</t>
  </si>
  <si>
    <t>Target ACK missed detection probability at 1% DTX to ACK probability and 0.1% NACK to ACK probability for the required SNR in item (19a) for control channel</t>
  </si>
  <si>
    <t>5 MHz RedCap UE
 (BW1, 25 PRBs; TBS 72 bits)</t>
  </si>
  <si>
    <r>
      <t xml:space="preserve">5 MHz RedCap UE (BW1, 25 PRBs;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</si>
</sst>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3">
    <xf numFmtId="0" fontId="0" fillId="0" borderId="0" xfId="0">
      <alignment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justify" vertical="center" wrapText="1"/>
    </xf>
    <xf numFmtId="0" fontId="1" fillId="2" borderId="4" xfId="1" applyFont="1" applyFill="1" applyBorder="1" applyAlignment="1">
      <alignment vertical="center" wrapText="1"/>
    </xf>
    <xf numFmtId="0" fontId="2" fillId="3" borderId="4" xfId="1" applyFont="1" applyFill="1" applyBorder="1" applyAlignment="1">
      <alignment horizontal="justify" vertical="center" wrapText="1"/>
    </xf>
    <xf numFmtId="0" fontId="2" fillId="4" borderId="4" xfId="1" applyFont="1" applyFill="1" applyBorder="1" applyAlignment="1">
      <alignment horizontal="justify" vertical="center" wrapText="1"/>
    </xf>
    <xf numFmtId="0" fontId="2" fillId="5" borderId="4" xfId="1" applyFont="1" applyFill="1" applyBorder="1" applyAlignment="1">
      <alignment horizontal="justify" vertical="center" wrapText="1"/>
    </xf>
    <xf numFmtId="0" fontId="2" fillId="6" borderId="4" xfId="1" applyFont="1" applyFill="1" applyBorder="1" applyAlignment="1">
      <alignment horizontal="justify" vertical="center" wrapText="1"/>
    </xf>
    <xf numFmtId="0" fontId="1" fillId="5" borderId="4" xfId="1" applyFont="1" applyFill="1" applyBorder="1" applyAlignment="1">
      <alignment horizontal="justify" vertical="center" wrapText="1"/>
    </xf>
    <xf numFmtId="0" fontId="1" fillId="4" borderId="4" xfId="1" applyFont="1" applyFill="1" applyBorder="1" applyAlignment="1">
      <alignment horizontal="justify" vertical="center" wrapText="1"/>
    </xf>
    <xf numFmtId="0" fontId="2" fillId="5" borderId="4" xfId="1" applyFont="1" applyFill="1" applyBorder="1" applyAlignment="1">
      <alignment horizontal="justify" vertical="center"/>
    </xf>
    <xf numFmtId="0" fontId="2" fillId="7" borderId="4" xfId="1" applyFont="1" applyFill="1" applyBorder="1" applyAlignment="1">
      <alignment horizontal="justify" vertical="center"/>
    </xf>
    <xf numFmtId="0" fontId="2" fillId="4" borderId="5" xfId="1" applyFont="1" applyFill="1" applyBorder="1" applyAlignment="1">
      <alignment horizontal="justify" vertical="center" wrapText="1"/>
    </xf>
    <xf numFmtId="0" fontId="1" fillId="2" borderId="9" xfId="1" applyFont="1" applyFill="1" applyBorder="1" applyAlignment="1">
      <alignment horizontal="center" vertical="center" wrapText="1"/>
    </xf>
    <xf numFmtId="164" fontId="1" fillId="2" borderId="1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9" fontId="2" fillId="0" borderId="9" xfId="1" applyNumberFormat="1" applyFont="1" applyBorder="1" applyAlignment="1">
      <alignment horizontal="center" vertical="center" wrapText="1"/>
    </xf>
    <xf numFmtId="9" fontId="2" fillId="0" borderId="10" xfId="1" applyNumberFormat="1" applyFont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1" fillId="2" borderId="10" xfId="1" applyNumberFormat="1" applyFont="1" applyFill="1" applyBorder="1" applyAlignment="1">
      <alignment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8" borderId="10" xfId="1" applyNumberFormat="1" applyFont="1" applyFill="1" applyBorder="1" applyAlignment="1">
      <alignment horizontal="center" vertical="center" wrapText="1"/>
    </xf>
    <xf numFmtId="164" fontId="2" fillId="4" borderId="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164" fontId="2" fillId="7" borderId="10" xfId="1" applyNumberFormat="1" applyFont="1" applyFill="1" applyBorder="1" applyAlignment="1">
      <alignment horizontal="center" vertical="center"/>
    </xf>
    <xf numFmtId="0" fontId="1" fillId="6" borderId="4" xfId="1" applyFont="1" applyFill="1" applyBorder="1" applyAlignment="1">
      <alignment horizontal="justify" vertical="center" wrapText="1"/>
    </xf>
    <xf numFmtId="0" fontId="1" fillId="2" borderId="6" xfId="1" applyFont="1" applyFill="1" applyBorder="1" applyAlignment="1">
      <alignment horizontal="justify" vertical="center" wrapText="1"/>
    </xf>
    <xf numFmtId="0" fontId="1" fillId="2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justify" vertical="center" wrapText="1"/>
    </xf>
    <xf numFmtId="0" fontId="2" fillId="4" borderId="17" xfId="1" applyFont="1" applyFill="1" applyBorder="1" applyAlignment="1">
      <alignment horizontal="justify" vertical="center" wrapText="1"/>
    </xf>
    <xf numFmtId="0" fontId="2" fillId="5" borderId="17" xfId="1" applyFont="1" applyFill="1" applyBorder="1" applyAlignment="1">
      <alignment horizontal="justify" vertical="center" wrapText="1"/>
    </xf>
    <xf numFmtId="0" fontId="2" fillId="6" borderId="17" xfId="1" applyFont="1" applyFill="1" applyBorder="1" applyAlignment="1">
      <alignment horizontal="justify" vertical="center" wrapText="1"/>
    </xf>
    <xf numFmtId="0" fontId="1" fillId="5" borderId="17" xfId="1" applyFont="1" applyFill="1" applyBorder="1" applyAlignment="1">
      <alignment horizontal="justify" vertical="center" wrapText="1"/>
    </xf>
    <xf numFmtId="0" fontId="1" fillId="6" borderId="17" xfId="1" applyFont="1" applyFill="1" applyBorder="1" applyAlignment="1">
      <alignment horizontal="justify" vertical="center" wrapText="1"/>
    </xf>
    <xf numFmtId="0" fontId="2" fillId="7" borderId="17" xfId="1" applyFont="1" applyFill="1" applyBorder="1" applyAlignment="1">
      <alignment horizontal="justify" vertical="center"/>
    </xf>
    <xf numFmtId="0" fontId="2" fillId="5" borderId="11" xfId="1" applyFont="1" applyFill="1" applyBorder="1" applyAlignment="1">
      <alignment horizontal="justify" vertical="center"/>
    </xf>
    <xf numFmtId="0" fontId="2" fillId="4" borderId="2" xfId="1" applyFont="1" applyFill="1" applyBorder="1" applyAlignment="1">
      <alignment horizontal="justify" vertical="center" wrapText="1"/>
    </xf>
    <xf numFmtId="164" fontId="2" fillId="4" borderId="4" xfId="1" applyNumberFormat="1" applyFont="1" applyFill="1" applyBorder="1" applyAlignment="1">
      <alignment horizontal="left" vertical="center" wrapText="1"/>
    </xf>
    <xf numFmtId="0" fontId="2" fillId="5" borderId="17" xfId="1" applyFont="1" applyFill="1" applyBorder="1" applyAlignment="1">
      <alignment horizontal="justify" vertical="center"/>
    </xf>
    <xf numFmtId="0" fontId="2" fillId="4" borderId="11" xfId="1" applyFont="1" applyFill="1" applyBorder="1" applyAlignment="1">
      <alignment horizontal="justify" vertical="center" wrapText="1"/>
    </xf>
    <xf numFmtId="0" fontId="5" fillId="2" borderId="6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0" fontId="2" fillId="4" borderId="11" xfId="1" applyFont="1" applyFill="1" applyBorder="1" applyAlignment="1">
      <alignment horizontal="left" vertical="center" wrapText="1"/>
    </xf>
    <xf numFmtId="0" fontId="2" fillId="4" borderId="12" xfId="1" applyFont="1" applyFill="1" applyBorder="1" applyAlignment="1">
      <alignment horizontal="left" vertical="center" wrapText="1"/>
    </xf>
    <xf numFmtId="0" fontId="2" fillId="4" borderId="13" xfId="1" applyFont="1" applyFill="1" applyBorder="1" applyAlignment="1">
      <alignment horizontal="left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top" wrapText="1"/>
    </xf>
    <xf numFmtId="0" fontId="5" fillId="2" borderId="15" xfId="1" applyFont="1" applyFill="1" applyBorder="1" applyAlignment="1">
      <alignment horizontal="center" vertical="top" wrapText="1"/>
    </xf>
    <xf numFmtId="0" fontId="5" fillId="2" borderId="16" xfId="1" applyFont="1" applyFill="1" applyBorder="1" applyAlignment="1">
      <alignment horizontal="center" vertical="top" wrapText="1"/>
    </xf>
    <xf numFmtId="0" fontId="2" fillId="4" borderId="18" xfId="1" applyFont="1" applyFill="1" applyBorder="1" applyAlignment="1">
      <alignment horizontal="left" vertical="center" wrapText="1"/>
    </xf>
    <xf numFmtId="0" fontId="2" fillId="4" borderId="19" xfId="1" applyFont="1" applyFill="1" applyBorder="1" applyAlignment="1">
      <alignment horizontal="left" vertical="center" wrapText="1"/>
    </xf>
    <xf numFmtId="0" fontId="2" fillId="4" borderId="20" xfId="1" applyFont="1" applyFill="1" applyBorder="1" applyAlignment="1">
      <alignment horizontal="left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2.83203125" style="9" bestFit="1" customWidth="1"/>
    <col min="5" max="16384" width="9" style="9"/>
  </cols>
  <sheetData>
    <row r="1" spans="1:4" ht="14.25" customHeight="1">
      <c r="A1" s="13" t="s">
        <v>70</v>
      </c>
      <c r="B1" s="58" t="s">
        <v>58</v>
      </c>
      <c r="C1" s="59"/>
      <c r="D1" s="60"/>
    </row>
    <row r="2" spans="1:4" ht="56">
      <c r="A2" s="14" t="s">
        <v>0</v>
      </c>
      <c r="B2" s="24" t="s">
        <v>59</v>
      </c>
      <c r="C2" s="12" t="s">
        <v>57</v>
      </c>
      <c r="D2" s="25" t="s">
        <v>71</v>
      </c>
    </row>
    <row r="3" spans="1:4">
      <c r="A3" s="15" t="s">
        <v>1</v>
      </c>
      <c r="B3" s="26">
        <v>0.7</v>
      </c>
      <c r="C3" s="2">
        <v>0.7</v>
      </c>
      <c r="D3" s="27">
        <v>0.7</v>
      </c>
    </row>
    <row r="4" spans="1:4">
      <c r="A4" s="15" t="s">
        <v>2</v>
      </c>
      <c r="B4" s="26">
        <v>20</v>
      </c>
      <c r="C4" s="2">
        <v>20</v>
      </c>
      <c r="D4" s="27">
        <v>20</v>
      </c>
    </row>
    <row r="5" spans="1:4">
      <c r="A5" s="15" t="s">
        <v>3</v>
      </c>
      <c r="B5" s="28" t="s">
        <v>4</v>
      </c>
      <c r="C5" s="10" t="s">
        <v>4</v>
      </c>
      <c r="D5" s="29" t="s">
        <v>4</v>
      </c>
    </row>
    <row r="6" spans="1:4">
      <c r="A6" s="15" t="s">
        <v>5</v>
      </c>
      <c r="B6" s="26" t="s">
        <v>4</v>
      </c>
      <c r="C6" s="2" t="s">
        <v>4</v>
      </c>
      <c r="D6" s="27" t="s">
        <v>4</v>
      </c>
    </row>
    <row r="7" spans="1:4">
      <c r="A7" s="15" t="s">
        <v>6</v>
      </c>
      <c r="B7" s="28" t="s">
        <v>4</v>
      </c>
      <c r="C7" s="10" t="s">
        <v>4</v>
      </c>
      <c r="D7" s="29" t="s">
        <v>4</v>
      </c>
    </row>
    <row r="8" spans="1:4">
      <c r="A8" s="15" t="s">
        <v>7</v>
      </c>
      <c r="B8" s="30">
        <v>0.1</v>
      </c>
      <c r="C8" s="3">
        <v>0.1</v>
      </c>
      <c r="D8" s="31">
        <v>0.1</v>
      </c>
    </row>
    <row r="9" spans="1:4">
      <c r="A9" s="15" t="s">
        <v>8</v>
      </c>
      <c r="B9" s="26" t="s">
        <v>9</v>
      </c>
      <c r="C9" s="2" t="s">
        <v>9</v>
      </c>
      <c r="D9" s="27" t="s">
        <v>9</v>
      </c>
    </row>
    <row r="10" spans="1:4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16</v>
      </c>
      <c r="C12" s="2">
        <v>16</v>
      </c>
      <c r="D12" s="27">
        <v>16</v>
      </c>
    </row>
    <row r="13" spans="1:4">
      <c r="A13" s="16" t="s">
        <v>13</v>
      </c>
      <c r="B13" s="34">
        <v>2</v>
      </c>
      <c r="C13" s="5">
        <v>2</v>
      </c>
      <c r="D13" s="35">
        <v>2</v>
      </c>
    </row>
    <row r="14" spans="1:4">
      <c r="A14" s="16" t="s">
        <v>14</v>
      </c>
      <c r="B14" s="34">
        <v>2</v>
      </c>
      <c r="C14" s="5">
        <v>2</v>
      </c>
      <c r="D14" s="35">
        <v>2</v>
      </c>
    </row>
    <row r="15" spans="1:4">
      <c r="A15" s="15" t="s">
        <v>15</v>
      </c>
      <c r="B15" s="26">
        <v>36</v>
      </c>
      <c r="C15" s="2">
        <v>36</v>
      </c>
      <c r="D15" s="27">
        <v>36</v>
      </c>
    </row>
    <row r="16" spans="1:4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7">
        <f>D15+10*LOG10(D4)</f>
        <v>49.010299956639813</v>
      </c>
    </row>
    <row r="17" spans="1:4" ht="28">
      <c r="A17" s="15" t="s">
        <v>17</v>
      </c>
      <c r="B17" s="26">
        <f>B15+10*LOG10(B42/1000000)</f>
        <v>41.56302500767287</v>
      </c>
      <c r="C17" s="2">
        <f>C15+10*LOG10(C42/1000000)</f>
        <v>41.56302500767287</v>
      </c>
      <c r="D17" s="27">
        <f>D15+10*LOG10(D42/1000000)</f>
        <v>41.56302500767287</v>
      </c>
    </row>
    <row r="18" spans="1:4" ht="42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7">
        <f>D19+10*LOG10(D12/D13)-D20</f>
        <v>17.030899869919438</v>
      </c>
    </row>
    <row r="19" spans="1:4">
      <c r="A19" s="15" t="s">
        <v>19</v>
      </c>
      <c r="B19" s="26">
        <v>8</v>
      </c>
      <c r="C19" s="2">
        <v>8</v>
      </c>
      <c r="D19" s="27">
        <v>8</v>
      </c>
    </row>
    <row r="20" spans="1:4" ht="42">
      <c r="A20" s="16" t="s">
        <v>20</v>
      </c>
      <c r="B20" s="34">
        <v>0</v>
      </c>
      <c r="C20" s="5">
        <v>0</v>
      </c>
      <c r="D20" s="35">
        <v>0</v>
      </c>
    </row>
    <row r="21" spans="1:4" ht="61.5" customHeight="1">
      <c r="A21" s="18" t="s">
        <v>21</v>
      </c>
      <c r="B21" s="36">
        <v>0</v>
      </c>
      <c r="C21" s="6">
        <v>0</v>
      </c>
      <c r="D21" s="37">
        <v>0</v>
      </c>
    </row>
    <row r="22" spans="1:4">
      <c r="A22" s="15" t="s">
        <v>22</v>
      </c>
      <c r="B22" s="26">
        <v>0</v>
      </c>
      <c r="C22" s="2">
        <v>0</v>
      </c>
      <c r="D22" s="27">
        <v>0</v>
      </c>
    </row>
    <row r="23" spans="1:4">
      <c r="A23" s="15" t="s">
        <v>23</v>
      </c>
      <c r="B23" s="26">
        <v>0</v>
      </c>
      <c r="C23" s="2">
        <v>0</v>
      </c>
      <c r="D23" s="27">
        <v>0</v>
      </c>
    </row>
    <row r="24" spans="1:4" ht="28">
      <c r="A24" s="15" t="s">
        <v>24</v>
      </c>
      <c r="B24" s="26">
        <v>3</v>
      </c>
      <c r="C24" s="2">
        <v>3</v>
      </c>
      <c r="D24" s="27">
        <v>3</v>
      </c>
    </row>
    <row r="25" spans="1:4">
      <c r="A25" s="15" t="s">
        <v>25</v>
      </c>
      <c r="B25" s="28" t="s">
        <v>4</v>
      </c>
      <c r="C25" s="10" t="s">
        <v>4</v>
      </c>
      <c r="D25" s="29" t="s">
        <v>4</v>
      </c>
    </row>
    <row r="26" spans="1:4">
      <c r="A26" s="15" t="s">
        <v>26</v>
      </c>
      <c r="B26" s="26">
        <f>B17+B18+B21-B23-B24</f>
        <v>55.593924877592308</v>
      </c>
      <c r="C26" s="2">
        <f>C17+C18+C21-C23-C24</f>
        <v>55.593924877592308</v>
      </c>
      <c r="D26" s="27">
        <f>D17+D18+D21-D23-D24</f>
        <v>55.593924877592308</v>
      </c>
    </row>
    <row r="27" spans="1:4">
      <c r="A27" s="14" t="s">
        <v>27</v>
      </c>
      <c r="B27" s="32"/>
      <c r="C27" s="4"/>
      <c r="D27" s="33"/>
    </row>
    <row r="28" spans="1:4">
      <c r="A28" s="15" t="s">
        <v>28</v>
      </c>
      <c r="B28" s="26">
        <v>2</v>
      </c>
      <c r="C28" s="2">
        <v>1</v>
      </c>
      <c r="D28" s="27">
        <v>1</v>
      </c>
    </row>
    <row r="29" spans="1:4">
      <c r="A29" s="15" t="s">
        <v>29</v>
      </c>
      <c r="B29" s="26">
        <v>2</v>
      </c>
      <c r="C29" s="2">
        <v>1</v>
      </c>
      <c r="D29" s="27">
        <v>1</v>
      </c>
    </row>
    <row r="30" spans="1:4" ht="42">
      <c r="A30" s="15" t="s">
        <v>30</v>
      </c>
      <c r="B30" s="26">
        <f>B31+10*LOG10(B28/B29)-B32</f>
        <v>0</v>
      </c>
      <c r="C30" s="2">
        <f>C31+10*LOG10(C28/C29)-C32</f>
        <v>0</v>
      </c>
      <c r="D30" s="27">
        <f>D31+10*LOG10(D28/D29)-D32</f>
        <v>0</v>
      </c>
    </row>
    <row r="31" spans="1:4">
      <c r="A31" s="15" t="s">
        <v>31</v>
      </c>
      <c r="B31" s="26">
        <v>0</v>
      </c>
      <c r="C31" s="1">
        <v>0</v>
      </c>
      <c r="D31" s="38">
        <v>0</v>
      </c>
    </row>
    <row r="32" spans="1:4" ht="42">
      <c r="A32" s="17" t="s">
        <v>32</v>
      </c>
      <c r="B32" s="26">
        <v>0</v>
      </c>
      <c r="C32" s="2">
        <v>0</v>
      </c>
      <c r="D32" s="27">
        <v>0</v>
      </c>
    </row>
    <row r="33" spans="1:4" ht="28">
      <c r="A33" s="17" t="s">
        <v>52</v>
      </c>
      <c r="B33" s="26">
        <v>0</v>
      </c>
      <c r="C33" s="2">
        <v>0</v>
      </c>
      <c r="D33" s="27">
        <v>0</v>
      </c>
    </row>
    <row r="34" spans="1:4" ht="28">
      <c r="A34" s="15" t="s">
        <v>33</v>
      </c>
      <c r="B34" s="26">
        <v>1</v>
      </c>
      <c r="C34" s="2">
        <v>1</v>
      </c>
      <c r="D34" s="27">
        <v>1</v>
      </c>
    </row>
    <row r="35" spans="1:4">
      <c r="A35" s="15" t="s">
        <v>34</v>
      </c>
      <c r="B35" s="26">
        <v>7</v>
      </c>
      <c r="C35" s="2">
        <v>7</v>
      </c>
      <c r="D35" s="27">
        <v>7</v>
      </c>
    </row>
    <row r="36" spans="1:4">
      <c r="A36" s="15" t="s">
        <v>35</v>
      </c>
      <c r="B36" s="26">
        <v>-174</v>
      </c>
      <c r="C36" s="2">
        <v>-174</v>
      </c>
      <c r="D36" s="27">
        <v>-174</v>
      </c>
    </row>
    <row r="37" spans="1:4">
      <c r="A37" s="17" t="s">
        <v>36</v>
      </c>
      <c r="B37" s="26" t="s">
        <v>4</v>
      </c>
      <c r="C37" s="2" t="s">
        <v>4</v>
      </c>
      <c r="D37" s="27" t="s">
        <v>4</v>
      </c>
    </row>
    <row r="38" spans="1:4">
      <c r="A38" s="16" t="s">
        <v>37</v>
      </c>
      <c r="B38" s="34">
        <v>-999</v>
      </c>
      <c r="C38" s="5">
        <v>-999</v>
      </c>
      <c r="D38" s="35">
        <v>-999</v>
      </c>
    </row>
    <row r="39" spans="1:4" ht="28">
      <c r="A39" s="15" t="s">
        <v>53</v>
      </c>
      <c r="B39" s="28" t="s">
        <v>4</v>
      </c>
      <c r="C39" s="10" t="s">
        <v>4</v>
      </c>
      <c r="D39" s="29" t="s">
        <v>4</v>
      </c>
    </row>
    <row r="40" spans="1:4" ht="28">
      <c r="A40" s="15" t="s">
        <v>54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7">
        <f>10*LOG10(10^((D35+D36)/10)+10^(D38/10))</f>
        <v>-167.00000000000003</v>
      </c>
    </row>
    <row r="41" spans="1:4">
      <c r="A41" s="19" t="s">
        <v>39</v>
      </c>
      <c r="B41" s="26" t="s">
        <v>4</v>
      </c>
      <c r="C41" s="2" t="s">
        <v>4</v>
      </c>
      <c r="D41" s="27" t="s">
        <v>4</v>
      </c>
    </row>
    <row r="42" spans="1:4">
      <c r="A42" s="20" t="s">
        <v>40</v>
      </c>
      <c r="B42" s="36">
        <f>20*180*1000</f>
        <v>3600000</v>
      </c>
      <c r="C42" s="6">
        <f t="shared" ref="C42:D42" si="0">20*180*1000</f>
        <v>3600000</v>
      </c>
      <c r="D42" s="37">
        <f t="shared" si="0"/>
        <v>3600000</v>
      </c>
    </row>
    <row r="43" spans="1:4">
      <c r="A43" s="15" t="s">
        <v>41</v>
      </c>
      <c r="B43" s="26" t="s">
        <v>4</v>
      </c>
      <c r="C43" s="2" t="s">
        <v>4</v>
      </c>
      <c r="D43" s="27" t="s">
        <v>4</v>
      </c>
    </row>
    <row r="44" spans="1:4">
      <c r="A44" s="15" t="s">
        <v>42</v>
      </c>
      <c r="B44" s="26">
        <f>B40+10*LOG10(B42)</f>
        <v>-101.43697499232717</v>
      </c>
      <c r="C44" s="2">
        <f>C40+10*LOG10(C42)</f>
        <v>-101.43697499232717</v>
      </c>
      <c r="D44" s="27">
        <f>D40+10*LOG10(D42)</f>
        <v>-101.43697499232717</v>
      </c>
    </row>
    <row r="45" spans="1:4">
      <c r="A45" s="19" t="s">
        <v>43</v>
      </c>
      <c r="B45" s="26" t="s">
        <v>4</v>
      </c>
      <c r="C45" s="2" t="s">
        <v>4</v>
      </c>
      <c r="D45" s="27" t="s">
        <v>4</v>
      </c>
    </row>
    <row r="46" spans="1:4">
      <c r="A46" s="20" t="s">
        <v>44</v>
      </c>
      <c r="B46" s="36"/>
      <c r="C46" s="6"/>
      <c r="D46" s="37"/>
    </row>
    <row r="47" spans="1:4">
      <c r="A47" s="15" t="s">
        <v>45</v>
      </c>
      <c r="B47" s="26">
        <v>2</v>
      </c>
      <c r="C47" s="2">
        <v>2</v>
      </c>
      <c r="D47" s="27">
        <v>2</v>
      </c>
    </row>
    <row r="48" spans="1:4" ht="28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28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28">
      <c r="A51" s="15" t="s">
        <v>49</v>
      </c>
      <c r="B51" s="26">
        <f>B44+B46+B47-B49</f>
        <v>-99.436974992327166</v>
      </c>
      <c r="C51" s="2">
        <f>C44+C46+C47-C49</f>
        <v>-99.436974992327166</v>
      </c>
      <c r="D51" s="27">
        <f>D44+D46+D47-D49</f>
        <v>-99.436974992327166</v>
      </c>
    </row>
    <row r="52" spans="1:4" ht="28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28">
      <c r="A53" s="22" t="s">
        <v>51</v>
      </c>
      <c r="B53" s="41">
        <f>B26+B30+B33-B34-B51</f>
        <v>154.03089986991947</v>
      </c>
      <c r="C53" s="7">
        <f t="shared" ref="C53:D53" si="1">C26+C30+C33-C34-C51</f>
        <v>154.03089986991947</v>
      </c>
      <c r="D53" s="42">
        <f t="shared" si="1"/>
        <v>154.03089986991947</v>
      </c>
    </row>
    <row r="54" spans="1:4" ht="15.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13" t="s">
        <v>70</v>
      </c>
      <c r="B1" s="67" t="s">
        <v>58</v>
      </c>
      <c r="C1" s="68"/>
      <c r="D1" s="69"/>
    </row>
    <row r="2" spans="1:4" ht="56">
      <c r="A2" s="14" t="s">
        <v>0</v>
      </c>
      <c r="B2" s="24" t="s">
        <v>68</v>
      </c>
      <c r="C2" s="12" t="s">
        <v>69</v>
      </c>
      <c r="D2" s="25" t="s">
        <v>83</v>
      </c>
    </row>
    <row r="3" spans="1:4">
      <c r="A3" s="15" t="s">
        <v>1</v>
      </c>
      <c r="B3" s="26">
        <v>0.7</v>
      </c>
      <c r="C3" s="2">
        <v>0.7</v>
      </c>
      <c r="D3" s="27">
        <v>0.7</v>
      </c>
    </row>
    <row r="4" spans="1:4">
      <c r="A4" s="15" t="s">
        <v>2</v>
      </c>
      <c r="B4" s="26">
        <v>20</v>
      </c>
      <c r="C4" s="2">
        <v>20</v>
      </c>
      <c r="D4" s="27">
        <v>20</v>
      </c>
    </row>
    <row r="5" spans="1:4">
      <c r="A5" s="15" t="s">
        <v>3</v>
      </c>
      <c r="B5" s="28" t="s">
        <v>4</v>
      </c>
      <c r="C5" s="10" t="s">
        <v>4</v>
      </c>
      <c r="D5" s="29" t="s">
        <v>4</v>
      </c>
    </row>
    <row r="6" spans="1:4">
      <c r="A6" s="15" t="s">
        <v>5</v>
      </c>
      <c r="B6" s="26">
        <v>100000</v>
      </c>
      <c r="C6" s="2">
        <v>100000</v>
      </c>
      <c r="D6" s="27">
        <v>25000</v>
      </c>
    </row>
    <row r="7" spans="1:4">
      <c r="A7" s="15" t="s">
        <v>6</v>
      </c>
      <c r="B7" s="28" t="s">
        <v>4</v>
      </c>
      <c r="C7" s="10" t="s">
        <v>4</v>
      </c>
      <c r="D7" s="29" t="s">
        <v>4</v>
      </c>
    </row>
    <row r="8" spans="1:4">
      <c r="A8" s="15" t="s">
        <v>7</v>
      </c>
      <c r="B8" s="30">
        <v>0.1</v>
      </c>
      <c r="C8" s="3">
        <v>0.1</v>
      </c>
      <c r="D8" s="31">
        <v>0.1</v>
      </c>
    </row>
    <row r="9" spans="1:4">
      <c r="A9" s="15" t="s">
        <v>8</v>
      </c>
      <c r="B9" s="26" t="s">
        <v>9</v>
      </c>
      <c r="C9" s="2" t="s">
        <v>9</v>
      </c>
      <c r="D9" s="27" t="s">
        <v>9</v>
      </c>
    </row>
    <row r="10" spans="1:4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>
      <c r="A13" s="16" t="s">
        <v>13</v>
      </c>
      <c r="B13" s="34">
        <v>2</v>
      </c>
      <c r="C13" s="5">
        <v>2</v>
      </c>
      <c r="D13" s="35">
        <v>2</v>
      </c>
    </row>
    <row r="14" spans="1:4">
      <c r="A14" s="17" t="s">
        <v>14</v>
      </c>
      <c r="B14" s="26">
        <v>1</v>
      </c>
      <c r="C14" s="2">
        <v>1</v>
      </c>
      <c r="D14" s="27">
        <v>1</v>
      </c>
    </row>
    <row r="15" spans="1:4">
      <c r="A15" s="15" t="s">
        <v>15</v>
      </c>
      <c r="B15" s="26" t="s">
        <v>4</v>
      </c>
      <c r="C15" s="2" t="s">
        <v>4</v>
      </c>
      <c r="D15" s="27" t="s">
        <v>4</v>
      </c>
    </row>
    <row r="16" spans="1:4">
      <c r="A16" s="15" t="s">
        <v>16</v>
      </c>
      <c r="B16" s="26">
        <v>23</v>
      </c>
      <c r="C16" s="2">
        <v>23</v>
      </c>
      <c r="D16" s="27">
        <v>23</v>
      </c>
    </row>
    <row r="17" spans="1:4" ht="28">
      <c r="A17" s="15" t="s">
        <v>17</v>
      </c>
      <c r="B17" s="26">
        <v>23</v>
      </c>
      <c r="C17" s="2">
        <v>23</v>
      </c>
      <c r="D17" s="27">
        <v>23</v>
      </c>
    </row>
    <row r="18" spans="1:4" ht="42">
      <c r="A18" s="17" t="s">
        <v>18</v>
      </c>
      <c r="B18" s="26">
        <f>B19+10*LOG10(B12/B14)-B20</f>
        <v>0</v>
      </c>
      <c r="C18" s="2">
        <f>C19+10*LOG10(C12/C14)-C20</f>
        <v>0</v>
      </c>
      <c r="D18" s="27">
        <f>D19+10*LOG10(D12/D14)-D20</f>
        <v>0</v>
      </c>
    </row>
    <row r="19" spans="1:4">
      <c r="A19" s="15" t="s">
        <v>19</v>
      </c>
      <c r="B19" s="26">
        <v>0</v>
      </c>
      <c r="C19" s="1">
        <v>0</v>
      </c>
      <c r="D19" s="38">
        <v>0</v>
      </c>
    </row>
    <row r="20" spans="1:4" ht="42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>
      <c r="A22" s="15" t="s">
        <v>22</v>
      </c>
      <c r="B22" s="26">
        <v>0</v>
      </c>
      <c r="C22" s="2">
        <v>0</v>
      </c>
      <c r="D22" s="27">
        <v>0</v>
      </c>
    </row>
    <row r="23" spans="1:4">
      <c r="A23" s="15" t="s">
        <v>23</v>
      </c>
      <c r="B23" s="26">
        <v>0</v>
      </c>
      <c r="C23" s="2">
        <v>0</v>
      </c>
      <c r="D23" s="27">
        <v>0</v>
      </c>
    </row>
    <row r="24" spans="1:4" ht="28">
      <c r="A24" s="15" t="s">
        <v>24</v>
      </c>
      <c r="B24" s="26">
        <v>1</v>
      </c>
      <c r="C24" s="2">
        <v>1</v>
      </c>
      <c r="D24" s="27">
        <v>1</v>
      </c>
    </row>
    <row r="25" spans="1:4">
      <c r="A25" s="15" t="s">
        <v>25</v>
      </c>
      <c r="B25" s="28" t="s">
        <v>4</v>
      </c>
      <c r="C25" s="10" t="s">
        <v>4</v>
      </c>
      <c r="D25" s="29" t="s">
        <v>4</v>
      </c>
    </row>
    <row r="26" spans="1:4">
      <c r="A26" s="15" t="s">
        <v>26</v>
      </c>
      <c r="B26" s="26">
        <f>B17+B18+B21-B23-B24</f>
        <v>22</v>
      </c>
      <c r="C26" s="2">
        <f>C17+C18+C21-C23-C24</f>
        <v>22</v>
      </c>
      <c r="D26" s="27">
        <f>D17+D18+D21-D23-D24</f>
        <v>22</v>
      </c>
    </row>
    <row r="27" spans="1:4">
      <c r="A27" s="14" t="s">
        <v>27</v>
      </c>
      <c r="B27" s="32"/>
      <c r="C27" s="4"/>
      <c r="D27" s="33"/>
    </row>
    <row r="28" spans="1:4">
      <c r="A28" s="15" t="s">
        <v>55</v>
      </c>
      <c r="B28" s="26">
        <v>16</v>
      </c>
      <c r="C28" s="2">
        <v>16</v>
      </c>
      <c r="D28" s="27">
        <v>16</v>
      </c>
    </row>
    <row r="29" spans="1:4">
      <c r="A29" s="16" t="s">
        <v>29</v>
      </c>
      <c r="B29" s="34">
        <v>2</v>
      </c>
      <c r="C29" s="5">
        <v>2</v>
      </c>
      <c r="D29" s="35">
        <v>2</v>
      </c>
    </row>
    <row r="30" spans="1:4" ht="42">
      <c r="A30" s="15" t="s">
        <v>30</v>
      </c>
      <c r="B30" s="26">
        <f>B31+10*LOG10(B28/B13)-B32</f>
        <v>17.030899869919438</v>
      </c>
      <c r="C30" s="2">
        <f>C31+10*LOG10(C28/C13)-C32</f>
        <v>17.030899869919438</v>
      </c>
      <c r="D30" s="27">
        <f>D31+10*LOG10(D28/D13)-D32</f>
        <v>17.030899869919438</v>
      </c>
    </row>
    <row r="31" spans="1:4">
      <c r="A31" s="15" t="s">
        <v>31</v>
      </c>
      <c r="B31" s="26">
        <v>8</v>
      </c>
      <c r="C31" s="2">
        <v>8</v>
      </c>
      <c r="D31" s="27">
        <v>8</v>
      </c>
    </row>
    <row r="32" spans="1:4" ht="42">
      <c r="A32" s="16" t="s">
        <v>32</v>
      </c>
      <c r="B32" s="34">
        <v>0</v>
      </c>
      <c r="C32" s="5">
        <v>0</v>
      </c>
      <c r="D32" s="35">
        <v>0</v>
      </c>
    </row>
    <row r="33" spans="1:4" ht="28">
      <c r="A33" s="18" t="s">
        <v>52</v>
      </c>
      <c r="B33" s="36">
        <v>0</v>
      </c>
      <c r="C33" s="6">
        <v>0</v>
      </c>
      <c r="D33" s="37">
        <v>0</v>
      </c>
    </row>
    <row r="34" spans="1:4" ht="28">
      <c r="A34" s="15" t="s">
        <v>33</v>
      </c>
      <c r="B34" s="26">
        <v>3</v>
      </c>
      <c r="C34" s="2">
        <v>3</v>
      </c>
      <c r="D34" s="27">
        <v>3</v>
      </c>
    </row>
    <row r="35" spans="1:4">
      <c r="A35" s="15" t="s">
        <v>34</v>
      </c>
      <c r="B35" s="26">
        <v>5</v>
      </c>
      <c r="C35" s="2">
        <v>5</v>
      </c>
      <c r="D35" s="27">
        <v>5</v>
      </c>
    </row>
    <row r="36" spans="1:4">
      <c r="A36" s="15" t="s">
        <v>35</v>
      </c>
      <c r="B36" s="26">
        <v>-174</v>
      </c>
      <c r="C36" s="2">
        <v>-174</v>
      </c>
      <c r="D36" s="27">
        <v>-174</v>
      </c>
    </row>
    <row r="37" spans="1:4">
      <c r="A37" s="17" t="s">
        <v>36</v>
      </c>
      <c r="B37" s="26" t="s">
        <v>4</v>
      </c>
      <c r="C37" s="2" t="s">
        <v>4</v>
      </c>
      <c r="D37" s="27" t="s">
        <v>4</v>
      </c>
    </row>
    <row r="38" spans="1:4">
      <c r="A38" s="16" t="s">
        <v>37</v>
      </c>
      <c r="B38" s="34">
        <v>-999</v>
      </c>
      <c r="C38" s="5">
        <v>-999</v>
      </c>
      <c r="D38" s="35">
        <v>-999</v>
      </c>
    </row>
    <row r="39" spans="1:4" ht="28">
      <c r="A39" s="15" t="s">
        <v>38</v>
      </c>
      <c r="B39" s="28" t="s">
        <v>4</v>
      </c>
      <c r="C39" s="10" t="s">
        <v>4</v>
      </c>
      <c r="D39" s="29" t="s">
        <v>4</v>
      </c>
    </row>
    <row r="40" spans="1:4" ht="28">
      <c r="A40" s="15" t="s">
        <v>54</v>
      </c>
      <c r="B40" s="26">
        <f>10*LOG10(10^((B35+B36)/10)+10^(B38/10))</f>
        <v>-169.00000000000003</v>
      </c>
      <c r="C40" s="2">
        <f>10*LOG10(10^((C35+C36)/10)+10^(C38/10))</f>
        <v>-169.00000000000003</v>
      </c>
      <c r="D40" s="27">
        <f>10*LOG10(10^((D35+D36)/10)+10^(D38/10))</f>
        <v>-169.00000000000003</v>
      </c>
    </row>
    <row r="41" spans="1:4">
      <c r="A41" s="19" t="s">
        <v>39</v>
      </c>
      <c r="B41" s="26" t="s">
        <v>4</v>
      </c>
      <c r="C41" s="2" t="s">
        <v>4</v>
      </c>
      <c r="D41" s="27" t="s">
        <v>4</v>
      </c>
    </row>
    <row r="42" spans="1:4">
      <c r="A42" s="43" t="s">
        <v>40</v>
      </c>
      <c r="B42" s="36">
        <f>4*180*1000</f>
        <v>720000</v>
      </c>
      <c r="C42" s="6">
        <f>4*180*1000</f>
        <v>720000</v>
      </c>
      <c r="D42" s="37">
        <f>4*180*1000</f>
        <v>720000</v>
      </c>
    </row>
    <row r="43" spans="1:4">
      <c r="A43" s="15" t="s">
        <v>41</v>
      </c>
      <c r="B43" s="28" t="s">
        <v>4</v>
      </c>
      <c r="C43" s="10" t="s">
        <v>4</v>
      </c>
      <c r="D43" s="29" t="s">
        <v>4</v>
      </c>
    </row>
    <row r="44" spans="1:4">
      <c r="A44" s="15" t="s">
        <v>42</v>
      </c>
      <c r="B44" s="26">
        <f>B40+10*LOG10(B42)</f>
        <v>-110.42667503568734</v>
      </c>
      <c r="C44" s="2">
        <f>C40+10*LOG10(C42)</f>
        <v>-110.42667503568734</v>
      </c>
      <c r="D44" s="27">
        <f>D40+10*LOG10(D42)</f>
        <v>-110.42667503568734</v>
      </c>
    </row>
    <row r="45" spans="1:4">
      <c r="A45" s="19" t="s">
        <v>43</v>
      </c>
      <c r="B45" s="26" t="s">
        <v>4</v>
      </c>
      <c r="C45" s="2" t="s">
        <v>4</v>
      </c>
      <c r="D45" s="27" t="s">
        <v>4</v>
      </c>
    </row>
    <row r="46" spans="1:4">
      <c r="A46" s="43" t="s">
        <v>44</v>
      </c>
      <c r="B46" s="36"/>
      <c r="C46" s="6"/>
      <c r="D46" s="37"/>
    </row>
    <row r="47" spans="1:4">
      <c r="A47" s="15" t="s">
        <v>45</v>
      </c>
      <c r="B47" s="26">
        <v>2</v>
      </c>
      <c r="C47" s="2">
        <v>2</v>
      </c>
      <c r="D47" s="27">
        <v>2</v>
      </c>
    </row>
    <row r="48" spans="1:4" ht="28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28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28">
      <c r="A51" s="15" t="s">
        <v>49</v>
      </c>
      <c r="B51" s="26">
        <f>B44+B46+B47-B49</f>
        <v>-108.42667503568734</v>
      </c>
      <c r="C51" s="2">
        <f>C44+C46+C47-C49</f>
        <v>-108.42667503568734</v>
      </c>
      <c r="D51" s="27">
        <f>D44+D46+D47-D49</f>
        <v>-108.42667503568734</v>
      </c>
    </row>
    <row r="52" spans="1:4" ht="28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28">
      <c r="A53" s="22" t="s">
        <v>51</v>
      </c>
      <c r="B53" s="41">
        <f>B26+B30+B33-B34-B51</f>
        <v>144.45757490560678</v>
      </c>
      <c r="C53" s="7">
        <f>C26+C30+C33-C34-C51</f>
        <v>144.45757490560678</v>
      </c>
      <c r="D53" s="42">
        <f>D26+D30+D33-D34-D51</f>
        <v>144.45757490560678</v>
      </c>
    </row>
    <row r="54" spans="1:4" ht="15.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2" style="11" bestFit="1" customWidth="1"/>
    <col min="3" max="3" width="12.58203125" style="9" bestFit="1" customWidth="1"/>
    <col min="4" max="4" width="12.83203125" style="9" bestFit="1" customWidth="1"/>
    <col min="5" max="16384" width="9" style="9"/>
  </cols>
  <sheetData>
    <row r="1" spans="1:4" ht="14.25" customHeight="1">
      <c r="A1" s="13" t="s">
        <v>70</v>
      </c>
      <c r="B1" s="67" t="s">
        <v>58</v>
      </c>
      <c r="C1" s="68"/>
      <c r="D1" s="69"/>
    </row>
    <row r="2" spans="1:4" ht="56">
      <c r="A2" s="14" t="s">
        <v>0</v>
      </c>
      <c r="B2" s="24" t="s">
        <v>59</v>
      </c>
      <c r="C2" s="12" t="s">
        <v>57</v>
      </c>
      <c r="D2" s="25" t="s">
        <v>71</v>
      </c>
    </row>
    <row r="3" spans="1:4">
      <c r="A3" s="15" t="s">
        <v>1</v>
      </c>
      <c r="B3" s="26">
        <v>0.7</v>
      </c>
      <c r="C3" s="2">
        <v>0.7</v>
      </c>
      <c r="D3" s="27">
        <v>0.7</v>
      </c>
    </row>
    <row r="4" spans="1:4">
      <c r="A4" s="15" t="s">
        <v>2</v>
      </c>
      <c r="B4" s="26">
        <v>20</v>
      </c>
      <c r="C4" s="2">
        <v>20</v>
      </c>
      <c r="D4" s="27">
        <v>20</v>
      </c>
    </row>
    <row r="5" spans="1:4">
      <c r="A5" s="15" t="s">
        <v>3</v>
      </c>
      <c r="B5" s="28" t="s">
        <v>4</v>
      </c>
      <c r="C5" s="10" t="s">
        <v>4</v>
      </c>
      <c r="D5" s="29" t="s">
        <v>4</v>
      </c>
    </row>
    <row r="6" spans="1:4">
      <c r="A6" s="15" t="s">
        <v>5</v>
      </c>
      <c r="B6" s="28" t="s">
        <v>4</v>
      </c>
      <c r="C6" s="10" t="s">
        <v>4</v>
      </c>
      <c r="D6" s="29" t="s">
        <v>4</v>
      </c>
    </row>
    <row r="7" spans="1:4" ht="42">
      <c r="A7" s="15" t="s">
        <v>84</v>
      </c>
      <c r="B7" s="30">
        <v>0.01</v>
      </c>
      <c r="C7" s="3">
        <v>0.01</v>
      </c>
      <c r="D7" s="31">
        <v>0.01</v>
      </c>
    </row>
    <row r="8" spans="1:4">
      <c r="A8" s="15" t="s">
        <v>7</v>
      </c>
      <c r="B8" s="28" t="s">
        <v>4</v>
      </c>
      <c r="C8" s="10" t="s">
        <v>4</v>
      </c>
      <c r="D8" s="29" t="s">
        <v>4</v>
      </c>
    </row>
    <row r="9" spans="1:4">
      <c r="A9" s="15" t="s">
        <v>8</v>
      </c>
      <c r="B9" s="26" t="s">
        <v>9</v>
      </c>
      <c r="C9" s="2" t="s">
        <v>9</v>
      </c>
      <c r="D9" s="27" t="s">
        <v>9</v>
      </c>
    </row>
    <row r="10" spans="1:4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>
      <c r="A13" s="16" t="s">
        <v>13</v>
      </c>
      <c r="B13" s="34">
        <v>2</v>
      </c>
      <c r="C13" s="5">
        <v>2</v>
      </c>
      <c r="D13" s="35">
        <v>2</v>
      </c>
    </row>
    <row r="14" spans="1:4">
      <c r="A14" s="17" t="s">
        <v>14</v>
      </c>
      <c r="B14" s="26">
        <v>1</v>
      </c>
      <c r="C14" s="2">
        <v>1</v>
      </c>
      <c r="D14" s="27">
        <v>1</v>
      </c>
    </row>
    <row r="15" spans="1:4">
      <c r="A15" s="15" t="s">
        <v>15</v>
      </c>
      <c r="B15" s="26" t="s">
        <v>4</v>
      </c>
      <c r="C15" s="2" t="s">
        <v>4</v>
      </c>
      <c r="D15" s="27" t="s">
        <v>4</v>
      </c>
    </row>
    <row r="16" spans="1:4">
      <c r="A16" s="15" t="s">
        <v>16</v>
      </c>
      <c r="B16" s="26">
        <v>23</v>
      </c>
      <c r="C16" s="2">
        <v>23</v>
      </c>
      <c r="D16" s="27">
        <v>23</v>
      </c>
    </row>
    <row r="17" spans="1:4" ht="28">
      <c r="A17" s="15" t="s">
        <v>17</v>
      </c>
      <c r="B17" s="26">
        <v>23</v>
      </c>
      <c r="C17" s="2">
        <v>23</v>
      </c>
      <c r="D17" s="27">
        <v>23</v>
      </c>
    </row>
    <row r="18" spans="1:4" ht="42">
      <c r="A18" s="17" t="s">
        <v>18</v>
      </c>
      <c r="B18" s="26">
        <f t="shared" ref="B18:D18" si="0">B19+10*LOG10(B12/B14)-B20</f>
        <v>0</v>
      </c>
      <c r="C18" s="2">
        <f t="shared" ref="C18" si="1">C19+10*LOG10(C12/C14)-C20</f>
        <v>0</v>
      </c>
      <c r="D18" s="27">
        <f t="shared" si="0"/>
        <v>0</v>
      </c>
    </row>
    <row r="19" spans="1:4">
      <c r="A19" s="15" t="s">
        <v>19</v>
      </c>
      <c r="B19" s="26">
        <v>0</v>
      </c>
      <c r="C19" s="1">
        <v>0</v>
      </c>
      <c r="D19" s="38">
        <v>0</v>
      </c>
    </row>
    <row r="20" spans="1:4" ht="42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>
      <c r="A22" s="15" t="s">
        <v>22</v>
      </c>
      <c r="B22" s="26">
        <v>0</v>
      </c>
      <c r="C22" s="2">
        <v>0</v>
      </c>
      <c r="D22" s="27">
        <v>0</v>
      </c>
    </row>
    <row r="23" spans="1:4">
      <c r="A23" s="15" t="s">
        <v>23</v>
      </c>
      <c r="B23" s="26">
        <v>0</v>
      </c>
      <c r="C23" s="2">
        <v>0</v>
      </c>
      <c r="D23" s="27">
        <v>0</v>
      </c>
    </row>
    <row r="24" spans="1:4" ht="28">
      <c r="A24" s="15" t="s">
        <v>24</v>
      </c>
      <c r="B24" s="26">
        <v>1</v>
      </c>
      <c r="C24" s="2">
        <v>1</v>
      </c>
      <c r="D24" s="27">
        <v>1</v>
      </c>
    </row>
    <row r="25" spans="1:4">
      <c r="A25" s="15" t="s">
        <v>25</v>
      </c>
      <c r="B25" s="26">
        <f t="shared" ref="B25:D25" si="2">B17+B18+B21+B22-B24</f>
        <v>22</v>
      </c>
      <c r="C25" s="2">
        <f t="shared" ref="C25" si="3">C17+C18+C21+C22-C24</f>
        <v>22</v>
      </c>
      <c r="D25" s="27">
        <f t="shared" si="2"/>
        <v>22</v>
      </c>
    </row>
    <row r="26" spans="1:4">
      <c r="A26" s="15" t="s">
        <v>26</v>
      </c>
      <c r="B26" s="28" t="s">
        <v>4</v>
      </c>
      <c r="C26" s="10" t="s">
        <v>4</v>
      </c>
      <c r="D26" s="29" t="s">
        <v>4</v>
      </c>
    </row>
    <row r="27" spans="1:4">
      <c r="A27" s="14" t="s">
        <v>27</v>
      </c>
      <c r="B27" s="32"/>
      <c r="C27" s="4"/>
      <c r="D27" s="33"/>
    </row>
    <row r="28" spans="1:4">
      <c r="A28" s="15" t="s">
        <v>55</v>
      </c>
      <c r="B28" s="26">
        <v>16</v>
      </c>
      <c r="C28" s="2">
        <v>16</v>
      </c>
      <c r="D28" s="27">
        <v>16</v>
      </c>
    </row>
    <row r="29" spans="1:4">
      <c r="A29" s="16" t="s">
        <v>29</v>
      </c>
      <c r="B29" s="34">
        <v>2</v>
      </c>
      <c r="C29" s="5">
        <v>2</v>
      </c>
      <c r="D29" s="35">
        <v>2</v>
      </c>
    </row>
    <row r="30" spans="1:4" ht="42">
      <c r="A30" s="15" t="s">
        <v>30</v>
      </c>
      <c r="B30" s="26">
        <f t="shared" ref="B30:D30" si="4">B31+10*LOG10(B28/B13)-B32</f>
        <v>17.030899869919438</v>
      </c>
      <c r="C30" s="2">
        <f t="shared" ref="C30" si="5">C31+10*LOG10(C28/C13)-C32</f>
        <v>17.030899869919438</v>
      </c>
      <c r="D30" s="27">
        <f t="shared" si="4"/>
        <v>17.030899869919438</v>
      </c>
    </row>
    <row r="31" spans="1:4">
      <c r="A31" s="15" t="s">
        <v>31</v>
      </c>
      <c r="B31" s="26">
        <v>8</v>
      </c>
      <c r="C31" s="2">
        <v>8</v>
      </c>
      <c r="D31" s="27">
        <v>8</v>
      </c>
    </row>
    <row r="32" spans="1:4" ht="42">
      <c r="A32" s="16" t="s">
        <v>32</v>
      </c>
      <c r="B32" s="34">
        <v>0</v>
      </c>
      <c r="C32" s="5">
        <v>0</v>
      </c>
      <c r="D32" s="35">
        <v>0</v>
      </c>
    </row>
    <row r="33" spans="1:4" ht="28">
      <c r="A33" s="18" t="s">
        <v>52</v>
      </c>
      <c r="B33" s="36">
        <v>0</v>
      </c>
      <c r="C33" s="6">
        <v>0</v>
      </c>
      <c r="D33" s="37">
        <v>0</v>
      </c>
    </row>
    <row r="34" spans="1:4" ht="28">
      <c r="A34" s="15" t="s">
        <v>33</v>
      </c>
      <c r="B34" s="26">
        <v>3</v>
      </c>
      <c r="C34" s="2">
        <v>3</v>
      </c>
      <c r="D34" s="27">
        <v>3</v>
      </c>
    </row>
    <row r="35" spans="1:4">
      <c r="A35" s="15" t="s">
        <v>34</v>
      </c>
      <c r="B35" s="26">
        <v>5</v>
      </c>
      <c r="C35" s="2">
        <v>5</v>
      </c>
      <c r="D35" s="27">
        <v>5</v>
      </c>
    </row>
    <row r="36" spans="1:4">
      <c r="A36" s="15" t="s">
        <v>35</v>
      </c>
      <c r="B36" s="26">
        <v>-174</v>
      </c>
      <c r="C36" s="2">
        <v>-174</v>
      </c>
      <c r="D36" s="27">
        <v>-174</v>
      </c>
    </row>
    <row r="37" spans="1:4">
      <c r="A37" s="16" t="s">
        <v>36</v>
      </c>
      <c r="B37" s="34">
        <v>-999</v>
      </c>
      <c r="C37" s="5">
        <v>-999</v>
      </c>
      <c r="D37" s="35">
        <v>-999</v>
      </c>
    </row>
    <row r="38" spans="1:4">
      <c r="A38" s="17" t="s">
        <v>37</v>
      </c>
      <c r="B38" s="26" t="s">
        <v>4</v>
      </c>
      <c r="C38" s="2" t="s">
        <v>4</v>
      </c>
      <c r="D38" s="27" t="s">
        <v>4</v>
      </c>
    </row>
    <row r="39" spans="1:4" ht="28">
      <c r="A39" s="15" t="s">
        <v>38</v>
      </c>
      <c r="B39" s="26">
        <f t="shared" ref="B39:D39" si="6">10*LOG10(10^((B35+B36)/10)+10^(B37/10))</f>
        <v>-169.00000000000003</v>
      </c>
      <c r="C39" s="2">
        <f t="shared" ref="C39" si="7">10*LOG10(10^((C35+C36)/10)+10^(C37/10))</f>
        <v>-169.00000000000003</v>
      </c>
      <c r="D39" s="27">
        <f t="shared" si="6"/>
        <v>-169.00000000000003</v>
      </c>
    </row>
    <row r="40" spans="1:4" ht="28">
      <c r="A40" s="15" t="s">
        <v>54</v>
      </c>
      <c r="B40" s="28" t="s">
        <v>4</v>
      </c>
      <c r="C40" s="10" t="s">
        <v>4</v>
      </c>
      <c r="D40" s="29" t="s">
        <v>4</v>
      </c>
    </row>
    <row r="41" spans="1:4">
      <c r="A41" s="19" t="s">
        <v>39</v>
      </c>
      <c r="B41" s="36">
        <f t="shared" ref="B41:D41" si="8">1*12*15*1000</f>
        <v>180000</v>
      </c>
      <c r="C41" s="6">
        <f t="shared" si="8"/>
        <v>180000</v>
      </c>
      <c r="D41" s="37">
        <f t="shared" si="8"/>
        <v>180000</v>
      </c>
    </row>
    <row r="42" spans="1:4">
      <c r="A42" s="19" t="s">
        <v>40</v>
      </c>
      <c r="B42" s="26" t="s">
        <v>4</v>
      </c>
      <c r="C42" s="2" t="s">
        <v>4</v>
      </c>
      <c r="D42" s="27" t="s">
        <v>4</v>
      </c>
    </row>
    <row r="43" spans="1:4">
      <c r="A43" s="15" t="s">
        <v>41</v>
      </c>
      <c r="B43" s="26">
        <f t="shared" ref="B43:D43" si="9">B39+10*LOG10(B41)</f>
        <v>-116.44727494896696</v>
      </c>
      <c r="C43" s="2">
        <f t="shared" ref="C43" si="10">C39+10*LOG10(C41)</f>
        <v>-116.44727494896696</v>
      </c>
      <c r="D43" s="27">
        <f t="shared" si="9"/>
        <v>-116.44727494896696</v>
      </c>
    </row>
    <row r="44" spans="1:4">
      <c r="A44" s="15" t="s">
        <v>42</v>
      </c>
      <c r="B44" s="28" t="s">
        <v>4</v>
      </c>
      <c r="C44" s="10" t="s">
        <v>4</v>
      </c>
      <c r="D44" s="29" t="s">
        <v>4</v>
      </c>
    </row>
    <row r="45" spans="1:4">
      <c r="A45" s="43" t="s">
        <v>43</v>
      </c>
      <c r="B45" s="36"/>
      <c r="C45" s="6"/>
      <c r="D45" s="37"/>
    </row>
    <row r="46" spans="1:4">
      <c r="A46" s="19" t="s">
        <v>44</v>
      </c>
      <c r="B46" s="26" t="s">
        <v>4</v>
      </c>
      <c r="C46" s="2" t="s">
        <v>4</v>
      </c>
      <c r="D46" s="27" t="s">
        <v>4</v>
      </c>
    </row>
    <row r="47" spans="1:4">
      <c r="A47" s="15" t="s">
        <v>45</v>
      </c>
      <c r="B47" s="26">
        <v>2</v>
      </c>
      <c r="C47" s="2">
        <v>2</v>
      </c>
      <c r="D47" s="27">
        <v>2</v>
      </c>
    </row>
    <row r="48" spans="1:4" ht="28">
      <c r="A48" s="15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15" t="s">
        <v>47</v>
      </c>
      <c r="B49" s="28" t="s">
        <v>4</v>
      </c>
      <c r="C49" s="10" t="s">
        <v>4</v>
      </c>
      <c r="D49" s="29" t="s">
        <v>4</v>
      </c>
    </row>
    <row r="50" spans="1:4" ht="28">
      <c r="A50" s="15" t="s">
        <v>48</v>
      </c>
      <c r="B50" s="26">
        <f t="shared" ref="B50:D50" si="11">B43+B45+B47-B48</f>
        <v>-114.44727494896696</v>
      </c>
      <c r="C50" s="2">
        <f t="shared" ref="C50" si="12">C43+C45+C47-C48</f>
        <v>-114.44727494896696</v>
      </c>
      <c r="D50" s="27">
        <f t="shared" si="11"/>
        <v>-114.44727494896696</v>
      </c>
    </row>
    <row r="51" spans="1:4" ht="28">
      <c r="A51" s="15" t="s">
        <v>49</v>
      </c>
      <c r="B51" s="26" t="s">
        <v>4</v>
      </c>
      <c r="C51" s="2" t="s">
        <v>4</v>
      </c>
      <c r="D51" s="27" t="s">
        <v>4</v>
      </c>
    </row>
    <row r="52" spans="1:4" ht="28">
      <c r="A52" s="22" t="s">
        <v>50</v>
      </c>
      <c r="B52" s="41">
        <f t="shared" ref="B52:D52" si="13">B25+B30+B33-B34-B50</f>
        <v>150.4781748188864</v>
      </c>
      <c r="C52" s="7">
        <f t="shared" ref="C52" si="14">C25+C30+C33-C34-C50</f>
        <v>150.4781748188864</v>
      </c>
      <c r="D52" s="42">
        <f t="shared" si="13"/>
        <v>150.4781748188864</v>
      </c>
    </row>
    <row r="53" spans="1:4" ht="28">
      <c r="A53" s="21" t="s">
        <v>51</v>
      </c>
      <c r="B53" s="39" t="s">
        <v>4</v>
      </c>
      <c r="C53" s="8" t="s">
        <v>4</v>
      </c>
      <c r="D53" s="40" t="s">
        <v>4</v>
      </c>
    </row>
    <row r="54" spans="1:4" ht="15.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13" t="s">
        <v>70</v>
      </c>
      <c r="B1" s="67" t="s">
        <v>58</v>
      </c>
      <c r="C1" s="68"/>
      <c r="D1" s="69"/>
    </row>
    <row r="2" spans="1:4" ht="42">
      <c r="A2" s="14" t="s">
        <v>0</v>
      </c>
      <c r="B2" s="24" t="s">
        <v>59</v>
      </c>
      <c r="C2" s="12" t="s">
        <v>57</v>
      </c>
      <c r="D2" s="25" t="s">
        <v>71</v>
      </c>
    </row>
    <row r="3" spans="1:4">
      <c r="A3" s="15" t="s">
        <v>1</v>
      </c>
      <c r="B3" s="26">
        <v>0.7</v>
      </c>
      <c r="C3" s="2">
        <v>0.7</v>
      </c>
      <c r="D3" s="27">
        <v>0.7</v>
      </c>
    </row>
    <row r="4" spans="1:4">
      <c r="A4" s="15" t="s">
        <v>2</v>
      </c>
      <c r="B4" s="26">
        <v>20</v>
      </c>
      <c r="C4" s="2">
        <v>20</v>
      </c>
      <c r="D4" s="27">
        <v>20</v>
      </c>
    </row>
    <row r="5" spans="1:4">
      <c r="A5" s="15" t="s">
        <v>3</v>
      </c>
      <c r="B5" s="28" t="s">
        <v>4</v>
      </c>
      <c r="C5" s="10" t="s">
        <v>4</v>
      </c>
      <c r="D5" s="29" t="s">
        <v>4</v>
      </c>
    </row>
    <row r="6" spans="1:4">
      <c r="A6" s="15" t="s">
        <v>5</v>
      </c>
      <c r="B6" s="28" t="s">
        <v>4</v>
      </c>
      <c r="C6" s="10" t="s">
        <v>4</v>
      </c>
      <c r="D6" s="29" t="s">
        <v>4</v>
      </c>
    </row>
    <row r="7" spans="1:4">
      <c r="A7" s="15" t="s">
        <v>6</v>
      </c>
      <c r="B7" s="30">
        <v>0.01</v>
      </c>
      <c r="C7" s="3">
        <v>0.01</v>
      </c>
      <c r="D7" s="31">
        <v>0.01</v>
      </c>
    </row>
    <row r="8" spans="1:4">
      <c r="A8" s="15" t="s">
        <v>7</v>
      </c>
      <c r="B8" s="28" t="s">
        <v>4</v>
      </c>
      <c r="C8" s="10" t="s">
        <v>4</v>
      </c>
      <c r="D8" s="29" t="s">
        <v>4</v>
      </c>
    </row>
    <row r="9" spans="1:4">
      <c r="A9" s="15" t="s">
        <v>8</v>
      </c>
      <c r="B9" s="26" t="s">
        <v>9</v>
      </c>
      <c r="C9" s="2" t="s">
        <v>9</v>
      </c>
      <c r="D9" s="27" t="s">
        <v>9</v>
      </c>
    </row>
    <row r="10" spans="1:4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>
      <c r="A13" s="55" t="s">
        <v>13</v>
      </c>
      <c r="B13" s="34">
        <v>2</v>
      </c>
      <c r="C13" s="5">
        <v>2</v>
      </c>
      <c r="D13" s="35">
        <v>2</v>
      </c>
    </row>
    <row r="14" spans="1:4">
      <c r="A14" s="17" t="s">
        <v>14</v>
      </c>
      <c r="B14" s="26">
        <v>1</v>
      </c>
      <c r="C14" s="2">
        <v>1</v>
      </c>
      <c r="D14" s="27">
        <v>1</v>
      </c>
    </row>
    <row r="15" spans="1:4">
      <c r="A15" s="15" t="s">
        <v>15</v>
      </c>
      <c r="B15" s="26" t="s">
        <v>4</v>
      </c>
      <c r="C15" s="2" t="s">
        <v>4</v>
      </c>
      <c r="D15" s="27" t="s">
        <v>4</v>
      </c>
    </row>
    <row r="16" spans="1:4">
      <c r="A16" s="15" t="s">
        <v>16</v>
      </c>
      <c r="B16" s="26">
        <v>23</v>
      </c>
      <c r="C16" s="2">
        <v>23</v>
      </c>
      <c r="D16" s="27">
        <v>23</v>
      </c>
    </row>
    <row r="17" spans="1:4" ht="28">
      <c r="A17" s="15" t="s">
        <v>17</v>
      </c>
      <c r="B17" s="26">
        <v>23</v>
      </c>
      <c r="C17" s="2">
        <v>23</v>
      </c>
      <c r="D17" s="27">
        <v>23</v>
      </c>
    </row>
    <row r="18" spans="1:4" ht="42">
      <c r="A18" s="17" t="s">
        <v>18</v>
      </c>
      <c r="B18" s="26">
        <f t="shared" ref="B18:D18" si="0">B19+10*LOG10(B12/B14)-B20</f>
        <v>0</v>
      </c>
      <c r="C18" s="2">
        <f t="shared" ref="C18" si="1">C19+10*LOG10(C12/C14)-C20</f>
        <v>0</v>
      </c>
      <c r="D18" s="27">
        <f t="shared" si="0"/>
        <v>0</v>
      </c>
    </row>
    <row r="19" spans="1:4">
      <c r="A19" s="15" t="s">
        <v>19</v>
      </c>
      <c r="B19" s="26">
        <v>0</v>
      </c>
      <c r="C19" s="1">
        <v>0</v>
      </c>
      <c r="D19" s="38">
        <v>0</v>
      </c>
    </row>
    <row r="20" spans="1:4" ht="42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>
      <c r="A22" s="15" t="s">
        <v>22</v>
      </c>
      <c r="B22" s="26">
        <v>0</v>
      </c>
      <c r="C22" s="2">
        <v>0</v>
      </c>
      <c r="D22" s="27">
        <v>0</v>
      </c>
    </row>
    <row r="23" spans="1:4">
      <c r="A23" s="15" t="s">
        <v>23</v>
      </c>
      <c r="B23" s="26">
        <v>0</v>
      </c>
      <c r="C23" s="2">
        <v>0</v>
      </c>
      <c r="D23" s="27">
        <v>0</v>
      </c>
    </row>
    <row r="24" spans="1:4" ht="28">
      <c r="A24" s="15" t="s">
        <v>24</v>
      </c>
      <c r="B24" s="26">
        <v>1</v>
      </c>
      <c r="C24" s="2">
        <v>1</v>
      </c>
      <c r="D24" s="27">
        <v>1</v>
      </c>
    </row>
    <row r="25" spans="1:4">
      <c r="A25" s="15" t="s">
        <v>25</v>
      </c>
      <c r="B25" s="26">
        <f t="shared" ref="B25:D25" si="2">B17+B18+B21+B22-B24</f>
        <v>22</v>
      </c>
      <c r="C25" s="2">
        <f t="shared" ref="C25" si="3">C17+C18+C21+C22-C24</f>
        <v>22</v>
      </c>
      <c r="D25" s="27">
        <f t="shared" si="2"/>
        <v>22</v>
      </c>
    </row>
    <row r="26" spans="1:4">
      <c r="A26" s="15" t="s">
        <v>26</v>
      </c>
      <c r="B26" s="28" t="s">
        <v>4</v>
      </c>
      <c r="C26" s="10" t="s">
        <v>4</v>
      </c>
      <c r="D26" s="29" t="s">
        <v>4</v>
      </c>
    </row>
    <row r="27" spans="1:4">
      <c r="A27" s="14" t="s">
        <v>27</v>
      </c>
      <c r="B27" s="32"/>
      <c r="C27" s="4"/>
      <c r="D27" s="33"/>
    </row>
    <row r="28" spans="1:4">
      <c r="A28" s="15" t="s">
        <v>55</v>
      </c>
      <c r="B28" s="26">
        <v>16</v>
      </c>
      <c r="C28" s="2">
        <v>16</v>
      </c>
      <c r="D28" s="27">
        <v>16</v>
      </c>
    </row>
    <row r="29" spans="1:4">
      <c r="A29" s="16" t="s">
        <v>29</v>
      </c>
      <c r="B29" s="34">
        <v>2</v>
      </c>
      <c r="C29" s="5">
        <v>2</v>
      </c>
      <c r="D29" s="35">
        <v>2</v>
      </c>
    </row>
    <row r="30" spans="1:4" ht="42">
      <c r="A30" s="15" t="s">
        <v>30</v>
      </c>
      <c r="B30" s="26">
        <f t="shared" ref="B30:D30" si="4">B31+10*LOG10(B28/B13)-B32</f>
        <v>17.030899869919438</v>
      </c>
      <c r="C30" s="2">
        <f t="shared" ref="C30" si="5">C31+10*LOG10(C28/C13)-C32</f>
        <v>17.030899869919438</v>
      </c>
      <c r="D30" s="27">
        <f t="shared" si="4"/>
        <v>17.030899869919438</v>
      </c>
    </row>
    <row r="31" spans="1:4">
      <c r="A31" s="15" t="s">
        <v>31</v>
      </c>
      <c r="B31" s="26">
        <v>8</v>
      </c>
      <c r="C31" s="2">
        <v>8</v>
      </c>
      <c r="D31" s="27">
        <v>8</v>
      </c>
    </row>
    <row r="32" spans="1:4" ht="42">
      <c r="A32" s="16" t="s">
        <v>32</v>
      </c>
      <c r="B32" s="34">
        <v>0</v>
      </c>
      <c r="C32" s="5">
        <v>0</v>
      </c>
      <c r="D32" s="35">
        <v>0</v>
      </c>
    </row>
    <row r="33" spans="1:4" ht="28">
      <c r="A33" s="18" t="s">
        <v>52</v>
      </c>
      <c r="B33" s="34">
        <v>0</v>
      </c>
      <c r="C33" s="5">
        <v>0</v>
      </c>
      <c r="D33" s="35">
        <v>0</v>
      </c>
    </row>
    <row r="34" spans="1:4" ht="28">
      <c r="A34" s="15" t="s">
        <v>33</v>
      </c>
      <c r="B34" s="26">
        <v>3</v>
      </c>
      <c r="C34" s="2">
        <v>3</v>
      </c>
      <c r="D34" s="27">
        <v>3</v>
      </c>
    </row>
    <row r="35" spans="1:4">
      <c r="A35" s="15" t="s">
        <v>34</v>
      </c>
      <c r="B35" s="26">
        <v>5</v>
      </c>
      <c r="C35" s="2">
        <v>5</v>
      </c>
      <c r="D35" s="27">
        <v>5</v>
      </c>
    </row>
    <row r="36" spans="1:4">
      <c r="A36" s="15" t="s">
        <v>35</v>
      </c>
      <c r="B36" s="26">
        <v>-174</v>
      </c>
      <c r="C36" s="2">
        <v>-174</v>
      </c>
      <c r="D36" s="27">
        <v>-174</v>
      </c>
    </row>
    <row r="37" spans="1:4">
      <c r="A37" s="16" t="s">
        <v>36</v>
      </c>
      <c r="B37" s="34">
        <v>-999</v>
      </c>
      <c r="C37" s="5">
        <v>-999</v>
      </c>
      <c r="D37" s="35">
        <v>-999</v>
      </c>
    </row>
    <row r="38" spans="1:4">
      <c r="A38" s="17" t="s">
        <v>37</v>
      </c>
      <c r="B38" s="26" t="s">
        <v>4</v>
      </c>
      <c r="C38" s="2" t="s">
        <v>4</v>
      </c>
      <c r="D38" s="27" t="s">
        <v>4</v>
      </c>
    </row>
    <row r="39" spans="1:4" ht="28">
      <c r="A39" s="15" t="s">
        <v>38</v>
      </c>
      <c r="B39" s="26">
        <f t="shared" ref="B39:D39" si="6">10*LOG10(10^((B35+B36)/10)+10^(B37/10))</f>
        <v>-169.00000000000003</v>
      </c>
      <c r="C39" s="2">
        <f t="shared" ref="C39" si="7">10*LOG10(10^((C35+C36)/10)+10^(C37/10))</f>
        <v>-169.00000000000003</v>
      </c>
      <c r="D39" s="27">
        <f t="shared" si="6"/>
        <v>-169.00000000000003</v>
      </c>
    </row>
    <row r="40" spans="1:4" ht="28">
      <c r="A40" s="15" t="s">
        <v>54</v>
      </c>
      <c r="B40" s="28" t="s">
        <v>4</v>
      </c>
      <c r="C40" s="10" t="s">
        <v>4</v>
      </c>
      <c r="D40" s="29" t="s">
        <v>4</v>
      </c>
    </row>
    <row r="41" spans="1:4">
      <c r="A41" s="19" t="s">
        <v>39</v>
      </c>
      <c r="B41" s="36">
        <f t="shared" ref="B41:D41" si="8">1*12*15*1000</f>
        <v>180000</v>
      </c>
      <c r="C41" s="6">
        <f t="shared" si="8"/>
        <v>180000</v>
      </c>
      <c r="D41" s="37">
        <f t="shared" si="8"/>
        <v>180000</v>
      </c>
    </row>
    <row r="42" spans="1:4">
      <c r="A42" s="19" t="s">
        <v>40</v>
      </c>
      <c r="B42" s="26" t="s">
        <v>4</v>
      </c>
      <c r="C42" s="2" t="s">
        <v>4</v>
      </c>
      <c r="D42" s="27" t="s">
        <v>4</v>
      </c>
    </row>
    <row r="43" spans="1:4">
      <c r="A43" s="15" t="s">
        <v>41</v>
      </c>
      <c r="B43" s="26">
        <f t="shared" ref="B43:D43" si="9">B39+10*LOG10(B41)</f>
        <v>-116.44727494896696</v>
      </c>
      <c r="C43" s="2">
        <f t="shared" ref="C43" si="10">C39+10*LOG10(C41)</f>
        <v>-116.44727494896696</v>
      </c>
      <c r="D43" s="27">
        <f t="shared" si="9"/>
        <v>-116.44727494896696</v>
      </c>
    </row>
    <row r="44" spans="1:4">
      <c r="A44" s="15" t="s">
        <v>42</v>
      </c>
      <c r="B44" s="28" t="s">
        <v>4</v>
      </c>
      <c r="C44" s="10" t="s">
        <v>4</v>
      </c>
      <c r="D44" s="29" t="s">
        <v>4</v>
      </c>
    </row>
    <row r="45" spans="1:4">
      <c r="A45" s="43" t="s">
        <v>43</v>
      </c>
      <c r="B45" s="36"/>
      <c r="C45" s="6"/>
      <c r="D45" s="37"/>
    </row>
    <row r="46" spans="1:4">
      <c r="A46" s="19" t="s">
        <v>44</v>
      </c>
      <c r="B46" s="26" t="s">
        <v>4</v>
      </c>
      <c r="C46" s="2" t="s">
        <v>4</v>
      </c>
      <c r="D46" s="27" t="s">
        <v>4</v>
      </c>
    </row>
    <row r="47" spans="1:4">
      <c r="A47" s="15" t="s">
        <v>45</v>
      </c>
      <c r="B47" s="26">
        <v>2</v>
      </c>
      <c r="C47" s="2">
        <v>2</v>
      </c>
      <c r="D47" s="27">
        <v>2</v>
      </c>
    </row>
    <row r="48" spans="1:4" ht="28">
      <c r="A48" s="15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15" t="s">
        <v>47</v>
      </c>
      <c r="B49" s="28" t="s">
        <v>4</v>
      </c>
      <c r="C49" s="10" t="s">
        <v>4</v>
      </c>
      <c r="D49" s="29" t="s">
        <v>4</v>
      </c>
    </row>
    <row r="50" spans="1:4" ht="28">
      <c r="A50" s="15" t="s">
        <v>48</v>
      </c>
      <c r="B50" s="26">
        <f t="shared" ref="B50:D50" si="11">B43+B45+B47-B48</f>
        <v>-114.44727494896696</v>
      </c>
      <c r="C50" s="2">
        <f t="shared" ref="C50" si="12">C43+C45+C47-C48</f>
        <v>-114.44727494896696</v>
      </c>
      <c r="D50" s="27">
        <f t="shared" si="11"/>
        <v>-114.44727494896696</v>
      </c>
    </row>
    <row r="51" spans="1:4" ht="28">
      <c r="A51" s="15" t="s">
        <v>49</v>
      </c>
      <c r="B51" s="26" t="s">
        <v>4</v>
      </c>
      <c r="C51" s="2" t="s">
        <v>4</v>
      </c>
      <c r="D51" s="27" t="s">
        <v>4</v>
      </c>
    </row>
    <row r="52" spans="1:4" ht="28">
      <c r="A52" s="22" t="s">
        <v>50</v>
      </c>
      <c r="B52" s="41">
        <f t="shared" ref="B52:D52" si="13">B25+B30+B33-B34-B50</f>
        <v>150.4781748188864</v>
      </c>
      <c r="C52" s="7">
        <f t="shared" ref="C52" si="14">C25+C30+C33-C34-C50</f>
        <v>150.4781748188864</v>
      </c>
      <c r="D52" s="42">
        <f t="shared" si="13"/>
        <v>150.4781748188864</v>
      </c>
    </row>
    <row r="53" spans="1:4" ht="28">
      <c r="A53" s="21" t="s">
        <v>51</v>
      </c>
      <c r="B53" s="39" t="s">
        <v>4</v>
      </c>
      <c r="C53" s="8" t="s">
        <v>4</v>
      </c>
      <c r="D53" s="40" t="s">
        <v>4</v>
      </c>
    </row>
    <row r="54" spans="1:4" ht="15.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 ht="14.25" customHeight="1">
      <c r="A1" s="44" t="s">
        <v>70</v>
      </c>
      <c r="B1" s="67" t="s">
        <v>58</v>
      </c>
      <c r="C1" s="68"/>
      <c r="D1" s="69"/>
    </row>
    <row r="2" spans="1:4" ht="42">
      <c r="A2" s="45" t="s">
        <v>0</v>
      </c>
      <c r="B2" s="24" t="s">
        <v>59</v>
      </c>
      <c r="C2" s="12" t="s">
        <v>57</v>
      </c>
      <c r="D2" s="25" t="s">
        <v>71</v>
      </c>
    </row>
    <row r="3" spans="1:4">
      <c r="A3" s="46" t="s">
        <v>1</v>
      </c>
      <c r="B3" s="26">
        <v>0.7</v>
      </c>
      <c r="C3" s="2">
        <v>0.7</v>
      </c>
      <c r="D3" s="27">
        <v>0.7</v>
      </c>
    </row>
    <row r="4" spans="1:4">
      <c r="A4" s="46" t="s">
        <v>2</v>
      </c>
      <c r="B4" s="26">
        <v>20</v>
      </c>
      <c r="C4" s="2">
        <v>20</v>
      </c>
      <c r="D4" s="27">
        <v>20</v>
      </c>
    </row>
    <row r="5" spans="1:4">
      <c r="A5" s="46" t="s">
        <v>3</v>
      </c>
      <c r="B5" s="28" t="s">
        <v>4</v>
      </c>
      <c r="C5" s="10" t="s">
        <v>4</v>
      </c>
      <c r="D5" s="29" t="s">
        <v>4</v>
      </c>
    </row>
    <row r="6" spans="1:4">
      <c r="A6" s="46" t="s">
        <v>5</v>
      </c>
      <c r="B6" s="28" t="s">
        <v>4</v>
      </c>
      <c r="C6" s="10" t="s">
        <v>4</v>
      </c>
      <c r="D6" s="29" t="s">
        <v>4</v>
      </c>
    </row>
    <row r="7" spans="1:4">
      <c r="A7" s="46" t="s">
        <v>6</v>
      </c>
      <c r="B7" s="30">
        <v>0.01</v>
      </c>
      <c r="C7" s="3">
        <v>0.01</v>
      </c>
      <c r="D7" s="31">
        <v>0.01</v>
      </c>
    </row>
    <row r="8" spans="1:4">
      <c r="A8" s="46" t="s">
        <v>7</v>
      </c>
      <c r="B8" s="28" t="s">
        <v>4</v>
      </c>
      <c r="C8" s="10" t="s">
        <v>4</v>
      </c>
      <c r="D8" s="29" t="s">
        <v>4</v>
      </c>
    </row>
    <row r="9" spans="1:4">
      <c r="A9" s="46" t="s">
        <v>8</v>
      </c>
      <c r="B9" s="26" t="s">
        <v>9</v>
      </c>
      <c r="C9" s="2" t="s">
        <v>9</v>
      </c>
      <c r="D9" s="27" t="s">
        <v>9</v>
      </c>
    </row>
    <row r="10" spans="1:4">
      <c r="A10" s="46" t="s">
        <v>10</v>
      </c>
      <c r="B10" s="26">
        <v>3</v>
      </c>
      <c r="C10" s="2">
        <v>3</v>
      </c>
      <c r="D10" s="27">
        <v>3</v>
      </c>
    </row>
    <row r="11" spans="1:4">
      <c r="A11" s="45" t="s">
        <v>11</v>
      </c>
      <c r="B11" s="32"/>
      <c r="C11" s="4"/>
      <c r="D11" s="33"/>
    </row>
    <row r="12" spans="1:4" ht="15" customHeight="1">
      <c r="A12" s="46" t="s">
        <v>12</v>
      </c>
      <c r="B12" s="26">
        <v>1</v>
      </c>
      <c r="C12" s="2">
        <v>1</v>
      </c>
      <c r="D12" s="27">
        <v>1</v>
      </c>
    </row>
    <row r="13" spans="1:4">
      <c r="A13" s="47" t="s">
        <v>13</v>
      </c>
      <c r="B13" s="34">
        <v>2</v>
      </c>
      <c r="C13" s="5">
        <v>2</v>
      </c>
      <c r="D13" s="35">
        <v>2</v>
      </c>
    </row>
    <row r="14" spans="1:4">
      <c r="A14" s="48" t="s">
        <v>14</v>
      </c>
      <c r="B14" s="26">
        <v>1</v>
      </c>
      <c r="C14" s="2">
        <v>1</v>
      </c>
      <c r="D14" s="27">
        <v>1</v>
      </c>
    </row>
    <row r="15" spans="1:4">
      <c r="A15" s="46" t="s">
        <v>15</v>
      </c>
      <c r="B15" s="26" t="s">
        <v>4</v>
      </c>
      <c r="C15" s="2" t="s">
        <v>4</v>
      </c>
      <c r="D15" s="27" t="s">
        <v>4</v>
      </c>
    </row>
    <row r="16" spans="1:4">
      <c r="A16" s="46" t="s">
        <v>16</v>
      </c>
      <c r="B16" s="26">
        <v>23</v>
      </c>
      <c r="C16" s="2">
        <v>23</v>
      </c>
      <c r="D16" s="27">
        <v>23</v>
      </c>
    </row>
    <row r="17" spans="1:4" ht="28">
      <c r="A17" s="46" t="s">
        <v>17</v>
      </c>
      <c r="B17" s="26">
        <v>23</v>
      </c>
      <c r="C17" s="2">
        <v>23</v>
      </c>
      <c r="D17" s="27">
        <v>23</v>
      </c>
    </row>
    <row r="18" spans="1:4" ht="42">
      <c r="A18" s="48" t="s">
        <v>18</v>
      </c>
      <c r="B18" s="26">
        <f>B19+10*LOG10(B12/B14)-B20</f>
        <v>0</v>
      </c>
      <c r="C18" s="2">
        <f>C19+10*LOG10(C12/C14)-C20</f>
        <v>0</v>
      </c>
      <c r="D18" s="27">
        <f>D19+10*LOG10(D12/D14)-D20</f>
        <v>0</v>
      </c>
    </row>
    <row r="19" spans="1:4">
      <c r="A19" s="46" t="s">
        <v>19</v>
      </c>
      <c r="B19" s="26">
        <v>0</v>
      </c>
      <c r="C19" s="1">
        <v>0</v>
      </c>
      <c r="D19" s="38">
        <v>0</v>
      </c>
    </row>
    <row r="20" spans="1:4" ht="42">
      <c r="A20" s="48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48" t="s">
        <v>21</v>
      </c>
      <c r="B21" s="26">
        <v>0</v>
      </c>
      <c r="C21" s="2">
        <v>0</v>
      </c>
      <c r="D21" s="27">
        <v>0</v>
      </c>
    </row>
    <row r="22" spans="1:4">
      <c r="A22" s="46" t="s">
        <v>22</v>
      </c>
      <c r="B22" s="26">
        <v>0</v>
      </c>
      <c r="C22" s="2">
        <v>0</v>
      </c>
      <c r="D22" s="27">
        <v>0</v>
      </c>
    </row>
    <row r="23" spans="1:4">
      <c r="A23" s="46" t="s">
        <v>23</v>
      </c>
      <c r="B23" s="26">
        <v>0</v>
      </c>
      <c r="C23" s="2">
        <v>0</v>
      </c>
      <c r="D23" s="27">
        <v>0</v>
      </c>
    </row>
    <row r="24" spans="1:4" ht="28">
      <c r="A24" s="46" t="s">
        <v>24</v>
      </c>
      <c r="B24" s="26">
        <v>1</v>
      </c>
      <c r="C24" s="2">
        <v>1</v>
      </c>
      <c r="D24" s="27">
        <v>1</v>
      </c>
    </row>
    <row r="25" spans="1:4">
      <c r="A25" s="46" t="s">
        <v>25</v>
      </c>
      <c r="B25" s="26">
        <f>B17+B18+B21+B22-B24</f>
        <v>22</v>
      </c>
      <c r="C25" s="2">
        <f>C17+C18+C21+C22-C24</f>
        <v>22</v>
      </c>
      <c r="D25" s="27">
        <f>D17+D18+D21+D22-D24</f>
        <v>22</v>
      </c>
    </row>
    <row r="26" spans="1:4">
      <c r="A26" s="46" t="s">
        <v>26</v>
      </c>
      <c r="B26" s="28" t="s">
        <v>4</v>
      </c>
      <c r="C26" s="10" t="s">
        <v>4</v>
      </c>
      <c r="D26" s="29" t="s">
        <v>4</v>
      </c>
    </row>
    <row r="27" spans="1:4">
      <c r="A27" s="45" t="s">
        <v>27</v>
      </c>
      <c r="B27" s="32"/>
      <c r="C27" s="4"/>
      <c r="D27" s="33"/>
    </row>
    <row r="28" spans="1:4">
      <c r="A28" s="46" t="s">
        <v>55</v>
      </c>
      <c r="B28" s="26">
        <v>16</v>
      </c>
      <c r="C28" s="2">
        <v>16</v>
      </c>
      <c r="D28" s="27">
        <v>16</v>
      </c>
    </row>
    <row r="29" spans="1:4">
      <c r="A29" s="47" t="s">
        <v>29</v>
      </c>
      <c r="B29" s="34">
        <v>2</v>
      </c>
      <c r="C29" s="5">
        <v>2</v>
      </c>
      <c r="D29" s="35">
        <v>2</v>
      </c>
    </row>
    <row r="30" spans="1:4" ht="42">
      <c r="A30" s="46" t="s">
        <v>30</v>
      </c>
      <c r="B30" s="26">
        <f>B31+10*LOG10(B28/B13)-B32</f>
        <v>17.030899869919438</v>
      </c>
      <c r="C30" s="2">
        <f>C31+10*LOG10(C28/C13)-C32</f>
        <v>17.030899869919438</v>
      </c>
      <c r="D30" s="27">
        <f>D31+10*LOG10(D28/D13)-D32</f>
        <v>17.030899869919438</v>
      </c>
    </row>
    <row r="31" spans="1:4">
      <c r="A31" s="46" t="s">
        <v>31</v>
      </c>
      <c r="B31" s="26">
        <v>8</v>
      </c>
      <c r="C31" s="2">
        <v>8</v>
      </c>
      <c r="D31" s="27">
        <v>8</v>
      </c>
    </row>
    <row r="32" spans="1:4" ht="42">
      <c r="A32" s="47" t="s">
        <v>32</v>
      </c>
      <c r="B32" s="34">
        <v>0</v>
      </c>
      <c r="C32" s="5">
        <v>0</v>
      </c>
      <c r="D32" s="35">
        <v>0</v>
      </c>
    </row>
    <row r="33" spans="1:4" ht="28">
      <c r="A33" s="49" t="s">
        <v>52</v>
      </c>
      <c r="B33" s="36">
        <v>0</v>
      </c>
      <c r="C33" s="6">
        <v>0</v>
      </c>
      <c r="D33" s="37">
        <v>0</v>
      </c>
    </row>
    <row r="34" spans="1:4" ht="28">
      <c r="A34" s="46" t="s">
        <v>33</v>
      </c>
      <c r="B34" s="26">
        <v>3</v>
      </c>
      <c r="C34" s="2">
        <v>3</v>
      </c>
      <c r="D34" s="27">
        <v>3</v>
      </c>
    </row>
    <row r="35" spans="1:4">
      <c r="A35" s="46" t="s">
        <v>34</v>
      </c>
      <c r="B35" s="26">
        <v>5</v>
      </c>
      <c r="C35" s="2">
        <v>5</v>
      </c>
      <c r="D35" s="27">
        <v>5</v>
      </c>
    </row>
    <row r="36" spans="1:4">
      <c r="A36" s="46" t="s">
        <v>35</v>
      </c>
      <c r="B36" s="26">
        <v>-174</v>
      </c>
      <c r="C36" s="2">
        <v>-174</v>
      </c>
      <c r="D36" s="27">
        <v>-174</v>
      </c>
    </row>
    <row r="37" spans="1:4">
      <c r="A37" s="47" t="s">
        <v>36</v>
      </c>
      <c r="B37" s="34">
        <v>-999</v>
      </c>
      <c r="C37" s="5">
        <v>-999</v>
      </c>
      <c r="D37" s="35">
        <v>-999</v>
      </c>
    </row>
    <row r="38" spans="1:4">
      <c r="A38" s="48" t="s">
        <v>37</v>
      </c>
      <c r="B38" s="26" t="s">
        <v>4</v>
      </c>
      <c r="C38" s="2" t="s">
        <v>4</v>
      </c>
      <c r="D38" s="27" t="s">
        <v>4</v>
      </c>
    </row>
    <row r="39" spans="1:4" ht="28">
      <c r="A39" s="46" t="s">
        <v>38</v>
      </c>
      <c r="B39" s="26">
        <f>10*LOG10(10^((B35+B36)/10)+10^(B37/10))</f>
        <v>-169.00000000000003</v>
      </c>
      <c r="C39" s="2">
        <f>10*LOG10(10^((C35+C36)/10)+10^(C37/10))</f>
        <v>-169.00000000000003</v>
      </c>
      <c r="D39" s="27">
        <f>10*LOG10(10^((D35+D36)/10)+10^(D37/10))</f>
        <v>-169.00000000000003</v>
      </c>
    </row>
    <row r="40" spans="1:4" ht="28">
      <c r="A40" s="46" t="s">
        <v>54</v>
      </c>
      <c r="B40" s="28" t="s">
        <v>4</v>
      </c>
      <c r="C40" s="10" t="s">
        <v>4</v>
      </c>
      <c r="D40" s="29" t="s">
        <v>4</v>
      </c>
    </row>
    <row r="41" spans="1:4">
      <c r="A41" s="50" t="s">
        <v>39</v>
      </c>
      <c r="B41" s="34">
        <f>1*12*15*1000</f>
        <v>180000</v>
      </c>
      <c r="C41" s="5">
        <f>1*12*15*1000</f>
        <v>180000</v>
      </c>
      <c r="D41" s="35">
        <f>1*12*15*1000</f>
        <v>180000</v>
      </c>
    </row>
    <row r="42" spans="1:4">
      <c r="A42" s="50" t="s">
        <v>40</v>
      </c>
      <c r="B42" s="26" t="s">
        <v>4</v>
      </c>
      <c r="C42" s="2" t="s">
        <v>4</v>
      </c>
      <c r="D42" s="27" t="s">
        <v>4</v>
      </c>
    </row>
    <row r="43" spans="1:4">
      <c r="A43" s="46" t="s">
        <v>41</v>
      </c>
      <c r="B43" s="26">
        <f>B39+10*LOG10(B41)</f>
        <v>-116.44727494896696</v>
      </c>
      <c r="C43" s="2">
        <f>C39+10*LOG10(C41)</f>
        <v>-116.44727494896696</v>
      </c>
      <c r="D43" s="27">
        <f>D39+10*LOG10(D41)</f>
        <v>-116.44727494896696</v>
      </c>
    </row>
    <row r="44" spans="1:4">
      <c r="A44" s="46" t="s">
        <v>42</v>
      </c>
      <c r="B44" s="28" t="s">
        <v>4</v>
      </c>
      <c r="C44" s="10" t="s">
        <v>4</v>
      </c>
      <c r="D44" s="29" t="s">
        <v>4</v>
      </c>
    </row>
    <row r="45" spans="1:4">
      <c r="A45" s="51" t="s">
        <v>43</v>
      </c>
      <c r="B45" s="36"/>
      <c r="C45" s="6"/>
      <c r="D45" s="37"/>
    </row>
    <row r="46" spans="1:4">
      <c r="A46" s="50" t="s">
        <v>44</v>
      </c>
      <c r="B46" s="26" t="s">
        <v>4</v>
      </c>
      <c r="C46" s="2" t="s">
        <v>4</v>
      </c>
      <c r="D46" s="27" t="s">
        <v>4</v>
      </c>
    </row>
    <row r="47" spans="1:4">
      <c r="A47" s="46" t="s">
        <v>45</v>
      </c>
      <c r="B47" s="26">
        <v>2</v>
      </c>
      <c r="C47" s="2">
        <v>2</v>
      </c>
      <c r="D47" s="27">
        <v>2</v>
      </c>
    </row>
    <row r="48" spans="1:4" ht="28">
      <c r="A48" s="46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46" t="s">
        <v>47</v>
      </c>
      <c r="B49" s="28" t="s">
        <v>4</v>
      </c>
      <c r="C49" s="10" t="s">
        <v>4</v>
      </c>
      <c r="D49" s="29" t="s">
        <v>4</v>
      </c>
    </row>
    <row r="50" spans="1:4" ht="28">
      <c r="A50" s="46" t="s">
        <v>48</v>
      </c>
      <c r="B50" s="26">
        <f>B43+B45+B47-B48</f>
        <v>-114.44727494896696</v>
      </c>
      <c r="C50" s="2">
        <f>C43+C45+C47-C48</f>
        <v>-114.44727494896696</v>
      </c>
      <c r="D50" s="27">
        <f>D43+D45+D47-D48</f>
        <v>-114.44727494896696</v>
      </c>
    </row>
    <row r="51" spans="1:4" ht="28">
      <c r="A51" s="46" t="s">
        <v>49</v>
      </c>
      <c r="B51" s="26" t="s">
        <v>4</v>
      </c>
      <c r="C51" s="2" t="s">
        <v>4</v>
      </c>
      <c r="D51" s="27" t="s">
        <v>4</v>
      </c>
    </row>
    <row r="52" spans="1:4" ht="28">
      <c r="A52" s="52" t="s">
        <v>50</v>
      </c>
      <c r="B52" s="41">
        <f>B25+B30+B33-B34-B50</f>
        <v>150.4781748188864</v>
      </c>
      <c r="C52" s="7">
        <f>C25+C30+C33-C34-C50</f>
        <v>150.4781748188864</v>
      </c>
      <c r="D52" s="42">
        <f>D25+D30+D33-D34-D50</f>
        <v>150.4781748188864</v>
      </c>
    </row>
    <row r="53" spans="1:4" ht="28">
      <c r="A53" s="56" t="s">
        <v>51</v>
      </c>
      <c r="B53" s="39" t="s">
        <v>4</v>
      </c>
      <c r="C53" s="8" t="s">
        <v>4</v>
      </c>
      <c r="D53" s="40" t="s">
        <v>4</v>
      </c>
    </row>
    <row r="54" spans="1:4" ht="15.5" thickBot="1">
      <c r="A54" s="57" t="s">
        <v>60</v>
      </c>
      <c r="B54" s="70"/>
      <c r="C54" s="71"/>
      <c r="D54" s="72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4"/>
  <sheetViews>
    <sheetView zoomScaleNormal="100" workbookViewId="0">
      <pane xSplit="1" topLeftCell="B1" activePane="topRight" state="frozen"/>
      <selection pane="topRight" activeCell="B1" sqref="B1:E1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58203125" style="9" customWidth="1"/>
    <col min="6" max="16384" width="9" style="9"/>
  </cols>
  <sheetData>
    <row r="1" spans="1:5" ht="14.25" customHeight="1">
      <c r="A1" s="44" t="s">
        <v>70</v>
      </c>
      <c r="B1" s="58" t="s">
        <v>58</v>
      </c>
      <c r="C1" s="59"/>
      <c r="D1" s="59"/>
      <c r="E1" s="60"/>
    </row>
    <row r="2" spans="1:5" ht="84">
      <c r="A2" s="45" t="s">
        <v>0</v>
      </c>
      <c r="B2" s="24" t="s">
        <v>64</v>
      </c>
      <c r="C2" s="12" t="s">
        <v>65</v>
      </c>
      <c r="D2" s="12" t="s">
        <v>72</v>
      </c>
      <c r="E2" s="25" t="s">
        <v>73</v>
      </c>
    </row>
    <row r="3" spans="1:5">
      <c r="A3" s="46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>
      <c r="A4" s="46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>
      <c r="A5" s="46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>
      <c r="A6" s="46" t="s">
        <v>5</v>
      </c>
      <c r="B6" s="28" t="s">
        <v>4</v>
      </c>
      <c r="C6" s="10" t="s">
        <v>4</v>
      </c>
      <c r="D6" s="10" t="s">
        <v>4</v>
      </c>
      <c r="E6" s="29" t="s">
        <v>4</v>
      </c>
    </row>
    <row r="7" spans="1:5">
      <c r="A7" s="46" t="s">
        <v>6</v>
      </c>
      <c r="B7" s="30">
        <v>0.01</v>
      </c>
      <c r="C7" s="3">
        <v>0.01</v>
      </c>
      <c r="D7" s="3">
        <v>0.01</v>
      </c>
      <c r="E7" s="31">
        <v>0.01</v>
      </c>
    </row>
    <row r="8" spans="1:5">
      <c r="A8" s="46" t="s">
        <v>7</v>
      </c>
      <c r="B8" s="28" t="s">
        <v>4</v>
      </c>
      <c r="C8" s="10" t="s">
        <v>4</v>
      </c>
      <c r="D8" s="10" t="s">
        <v>4</v>
      </c>
      <c r="E8" s="29" t="s">
        <v>4</v>
      </c>
    </row>
    <row r="9" spans="1:5">
      <c r="A9" s="46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>
      <c r="A10" s="46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45" t="s">
        <v>11</v>
      </c>
      <c r="B11" s="32"/>
      <c r="C11" s="4"/>
      <c r="D11" s="4"/>
      <c r="E11" s="33"/>
    </row>
    <row r="12" spans="1:5" ht="15" customHeight="1">
      <c r="A12" s="46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>
      <c r="A13" s="47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>
      <c r="A14" s="47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>
      <c r="A15" s="46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>
      <c r="A16" s="46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28">
      <c r="A17" s="46" t="s">
        <v>17</v>
      </c>
      <c r="B17" s="26">
        <f>B15+10*LOG10(B41/1000000)</f>
        <v>45.365137424788934</v>
      </c>
      <c r="C17" s="2">
        <f>C15+10*LOG10(C41/1000000)</f>
        <v>45.365137424788934</v>
      </c>
      <c r="D17" s="2">
        <f>D15+10*LOG10(D41/1000000)</f>
        <v>42.53212513775344</v>
      </c>
      <c r="E17" s="27">
        <f>E15+10*LOG10(E41/1000000)</f>
        <v>42.354837468149121</v>
      </c>
    </row>
    <row r="18" spans="1:5" ht="42">
      <c r="A18" s="48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>
      <c r="A19" s="46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2">
      <c r="A20" s="47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49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>
      <c r="A22" s="46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>
      <c r="A23" s="46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28">
      <c r="A24" s="46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>
      <c r="A25" s="46" t="s">
        <v>25</v>
      </c>
      <c r="B25" s="26">
        <f>B17+B18+B21+B22-B24</f>
        <v>59.396037294708371</v>
      </c>
      <c r="C25" s="2">
        <f>C17+C18+C21+C22-C24</f>
        <v>59.396037294708371</v>
      </c>
      <c r="D25" s="2">
        <f>D17+D18+D21+D22-D24</f>
        <v>56.563025007672877</v>
      </c>
      <c r="E25" s="27">
        <f>E17+E18+E21+E22-E24</f>
        <v>56.385737338068559</v>
      </c>
    </row>
    <row r="26" spans="1:5">
      <c r="A26" s="46" t="s">
        <v>26</v>
      </c>
      <c r="B26" s="28" t="s">
        <v>4</v>
      </c>
      <c r="C26" s="10" t="s">
        <v>4</v>
      </c>
      <c r="D26" s="10" t="s">
        <v>4</v>
      </c>
      <c r="E26" s="29" t="s">
        <v>4</v>
      </c>
    </row>
    <row r="27" spans="1:5">
      <c r="A27" s="45" t="s">
        <v>27</v>
      </c>
      <c r="B27" s="32"/>
      <c r="C27" s="4"/>
      <c r="D27" s="4"/>
      <c r="E27" s="33"/>
    </row>
    <row r="28" spans="1:5">
      <c r="A28" s="46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>
      <c r="A29" s="46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2">
      <c r="A30" s="46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>
      <c r="A31" s="46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2">
      <c r="A32" s="48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28">
      <c r="A33" s="48" t="s">
        <v>52</v>
      </c>
      <c r="B33" s="26">
        <v>0</v>
      </c>
      <c r="C33" s="2">
        <v>0</v>
      </c>
      <c r="D33" s="2">
        <v>0</v>
      </c>
      <c r="E33" s="27">
        <v>0</v>
      </c>
    </row>
    <row r="34" spans="1:5" ht="28">
      <c r="A34" s="46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>
      <c r="A35" s="46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>
      <c r="A36" s="46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>
      <c r="A37" s="47" t="s">
        <v>36</v>
      </c>
      <c r="B37" s="34">
        <v>-999</v>
      </c>
      <c r="C37" s="5">
        <v>-999</v>
      </c>
      <c r="D37" s="5">
        <v>-999</v>
      </c>
      <c r="E37" s="35">
        <v>-999</v>
      </c>
    </row>
    <row r="38" spans="1:5">
      <c r="A38" s="48" t="s">
        <v>37</v>
      </c>
      <c r="B38" s="26" t="s">
        <v>4</v>
      </c>
      <c r="C38" s="2" t="s">
        <v>4</v>
      </c>
      <c r="D38" s="2" t="s">
        <v>4</v>
      </c>
      <c r="E38" s="27" t="s">
        <v>4</v>
      </c>
    </row>
    <row r="39" spans="1:5" ht="28">
      <c r="A39" s="46" t="s">
        <v>53</v>
      </c>
      <c r="B39" s="26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7">
        <f>10*LOG10(10^((E35+E36)/10)+10^(E37/10))</f>
        <v>-167.00000000000003</v>
      </c>
    </row>
    <row r="40" spans="1:5" ht="28">
      <c r="A40" s="46" t="s">
        <v>54</v>
      </c>
      <c r="B40" s="28" t="s">
        <v>4</v>
      </c>
      <c r="C40" s="10" t="s">
        <v>4</v>
      </c>
      <c r="D40" s="10" t="s">
        <v>4</v>
      </c>
      <c r="E40" s="29" t="s">
        <v>4</v>
      </c>
    </row>
    <row r="41" spans="1:5">
      <c r="A41" s="50" t="s">
        <v>39</v>
      </c>
      <c r="B41" s="34">
        <f>48*180*1000</f>
        <v>8640000</v>
      </c>
      <c r="C41" s="5">
        <f t="shared" ref="C41" si="0">48*180*1000</f>
        <v>8640000</v>
      </c>
      <c r="D41" s="5">
        <f>25*180*1000</f>
        <v>4500000</v>
      </c>
      <c r="E41" s="35">
        <f>24*180*1000</f>
        <v>4320000</v>
      </c>
    </row>
    <row r="42" spans="1:5">
      <c r="A42" s="50" t="s">
        <v>40</v>
      </c>
      <c r="B42" s="26" t="s">
        <v>4</v>
      </c>
      <c r="C42" s="2" t="s">
        <v>4</v>
      </c>
      <c r="D42" s="2" t="s">
        <v>4</v>
      </c>
      <c r="E42" s="27" t="s">
        <v>4</v>
      </c>
    </row>
    <row r="43" spans="1:5">
      <c r="A43" s="46" t="s">
        <v>41</v>
      </c>
      <c r="B43" s="26">
        <f>B39+10*LOG10(B41)</f>
        <v>-97.634862575211102</v>
      </c>
      <c r="C43" s="2">
        <f>C39+10*LOG10(C41)</f>
        <v>-97.634862575211102</v>
      </c>
      <c r="D43" s="2">
        <f>D39+10*LOG10(D41)</f>
        <v>-100.46787486224659</v>
      </c>
      <c r="E43" s="27">
        <f>E39+10*LOG10(E41)</f>
        <v>-100.64516253185091</v>
      </c>
    </row>
    <row r="44" spans="1:5">
      <c r="A44" s="46" t="s">
        <v>42</v>
      </c>
      <c r="B44" s="28" t="s">
        <v>4</v>
      </c>
      <c r="C44" s="10" t="s">
        <v>4</v>
      </c>
      <c r="D44" s="10" t="s">
        <v>4</v>
      </c>
      <c r="E44" s="29" t="s">
        <v>4</v>
      </c>
    </row>
    <row r="45" spans="1:5">
      <c r="A45" s="51" t="s">
        <v>43</v>
      </c>
      <c r="B45" s="34"/>
      <c r="C45" s="5"/>
      <c r="D45" s="5"/>
      <c r="E45" s="35"/>
    </row>
    <row r="46" spans="1:5">
      <c r="A46" s="50" t="s">
        <v>44</v>
      </c>
      <c r="B46" s="26" t="s">
        <v>4</v>
      </c>
      <c r="C46" s="2" t="s">
        <v>4</v>
      </c>
      <c r="D46" s="2" t="s">
        <v>4</v>
      </c>
      <c r="E46" s="27" t="s">
        <v>4</v>
      </c>
    </row>
    <row r="47" spans="1:5">
      <c r="A47" s="46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28">
      <c r="A48" s="46" t="s">
        <v>46</v>
      </c>
      <c r="B48" s="26">
        <v>0</v>
      </c>
      <c r="C48" s="2">
        <v>0</v>
      </c>
      <c r="D48" s="2">
        <v>0</v>
      </c>
      <c r="E48" s="27">
        <v>0</v>
      </c>
    </row>
    <row r="49" spans="1:5" ht="33.75" customHeight="1">
      <c r="A49" s="46" t="s">
        <v>47</v>
      </c>
      <c r="B49" s="28" t="s">
        <v>4</v>
      </c>
      <c r="C49" s="10" t="s">
        <v>4</v>
      </c>
      <c r="D49" s="10" t="s">
        <v>4</v>
      </c>
      <c r="E49" s="29" t="s">
        <v>4</v>
      </c>
    </row>
    <row r="50" spans="1:5" ht="28">
      <c r="A50" s="46" t="s">
        <v>48</v>
      </c>
      <c r="B50" s="26">
        <f>B43+B45+B47-B48</f>
        <v>-95.634862575211102</v>
      </c>
      <c r="C50" s="2">
        <f>C43+C45+C47-C48</f>
        <v>-95.634862575211102</v>
      </c>
      <c r="D50" s="2">
        <f>D43+D45+D47-D48</f>
        <v>-98.467874862246589</v>
      </c>
      <c r="E50" s="27">
        <f>E43+E45+E47-E48</f>
        <v>-98.645162531850914</v>
      </c>
    </row>
    <row r="51" spans="1:5" ht="28">
      <c r="A51" s="46" t="s">
        <v>49</v>
      </c>
      <c r="B51" s="28" t="s">
        <v>4</v>
      </c>
      <c r="C51" s="10" t="s">
        <v>4</v>
      </c>
      <c r="D51" s="10" t="s">
        <v>4</v>
      </c>
      <c r="E51" s="29" t="s">
        <v>4</v>
      </c>
    </row>
    <row r="52" spans="1:5" ht="28">
      <c r="A52" s="52" t="s">
        <v>50</v>
      </c>
      <c r="B52" s="41">
        <f>B25+B30+B33-B34-B50</f>
        <v>154.03089986991947</v>
      </c>
      <c r="C52" s="7">
        <f t="shared" ref="C52:D52" si="1">C25+C30+C33-C34-C50</f>
        <v>154.03089986991947</v>
      </c>
      <c r="D52" s="7">
        <f t="shared" si="1"/>
        <v>154.03089986991947</v>
      </c>
      <c r="E52" s="42">
        <f t="shared" ref="E52" si="2">E25+E30+E33-E34-E50</f>
        <v>154.03089986991947</v>
      </c>
    </row>
    <row r="53" spans="1:5" ht="28.5" thickBot="1">
      <c r="A53" s="53" t="s">
        <v>51</v>
      </c>
      <c r="B53" s="39" t="s">
        <v>4</v>
      </c>
      <c r="C53" s="8" t="s">
        <v>4</v>
      </c>
      <c r="D53" s="8" t="s">
        <v>4</v>
      </c>
      <c r="E53" s="40" t="s">
        <v>4</v>
      </c>
    </row>
    <row r="54" spans="1:5" ht="15.5" thickBot="1">
      <c r="A54" s="54" t="s">
        <v>60</v>
      </c>
      <c r="B54" s="64"/>
      <c r="C54" s="65"/>
      <c r="D54" s="65"/>
      <c r="E54" s="66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5809C-BDD5-4E4A-B542-CEF1C3C45BED}">
  <dimension ref="A1:F54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5" width="15.33203125" style="9" bestFit="1" customWidth="1"/>
    <col min="6" max="6" width="15.58203125" style="9" customWidth="1"/>
    <col min="7" max="16384" width="9" style="9"/>
  </cols>
  <sheetData>
    <row r="1" spans="1:6" ht="14.25" customHeight="1">
      <c r="A1" s="13" t="s">
        <v>70</v>
      </c>
      <c r="B1" s="58" t="s">
        <v>58</v>
      </c>
      <c r="C1" s="59"/>
      <c r="D1" s="59"/>
      <c r="E1" s="59"/>
      <c r="F1" s="60"/>
    </row>
    <row r="2" spans="1:6" ht="84">
      <c r="A2" s="14" t="s">
        <v>0</v>
      </c>
      <c r="B2" s="24" t="s">
        <v>61</v>
      </c>
      <c r="C2" s="12" t="s">
        <v>57</v>
      </c>
      <c r="D2" s="12" t="s">
        <v>76</v>
      </c>
      <c r="E2" s="12" t="s">
        <v>77</v>
      </c>
      <c r="F2" s="25" t="s">
        <v>75</v>
      </c>
    </row>
    <row r="3" spans="1:6">
      <c r="A3" s="15" t="s">
        <v>1</v>
      </c>
      <c r="B3" s="26">
        <v>0.7</v>
      </c>
      <c r="C3" s="2">
        <v>0.7</v>
      </c>
      <c r="D3" s="2">
        <v>0.7</v>
      </c>
      <c r="E3" s="2">
        <v>0.7</v>
      </c>
      <c r="F3" s="27">
        <v>0.7</v>
      </c>
    </row>
    <row r="4" spans="1:6">
      <c r="A4" s="15" t="s">
        <v>2</v>
      </c>
      <c r="B4" s="26">
        <v>20</v>
      </c>
      <c r="C4" s="2">
        <v>20</v>
      </c>
      <c r="D4" s="2">
        <v>20</v>
      </c>
      <c r="E4" s="2">
        <v>20</v>
      </c>
      <c r="F4" s="27">
        <v>20</v>
      </c>
    </row>
    <row r="5" spans="1:6">
      <c r="A5" s="15" t="s">
        <v>3</v>
      </c>
      <c r="B5" s="28" t="s">
        <v>4</v>
      </c>
      <c r="C5" s="10" t="s">
        <v>4</v>
      </c>
      <c r="D5" s="10" t="s">
        <v>4</v>
      </c>
      <c r="E5" s="10" t="s">
        <v>4</v>
      </c>
      <c r="F5" s="29" t="s">
        <v>4</v>
      </c>
    </row>
    <row r="6" spans="1:6">
      <c r="A6" s="15" t="s">
        <v>5</v>
      </c>
      <c r="B6" s="26" t="s">
        <v>4</v>
      </c>
      <c r="C6" s="2" t="s">
        <v>4</v>
      </c>
      <c r="D6" s="2" t="s">
        <v>4</v>
      </c>
      <c r="E6" s="2" t="s">
        <v>4</v>
      </c>
      <c r="F6" s="27" t="s">
        <v>4</v>
      </c>
    </row>
    <row r="7" spans="1:6">
      <c r="A7" s="15" t="s">
        <v>6</v>
      </c>
      <c r="B7" s="28" t="s">
        <v>4</v>
      </c>
      <c r="C7" s="10" t="s">
        <v>4</v>
      </c>
      <c r="D7" s="10" t="s">
        <v>4</v>
      </c>
      <c r="E7" s="10" t="s">
        <v>4</v>
      </c>
      <c r="F7" s="29" t="s">
        <v>4</v>
      </c>
    </row>
    <row r="8" spans="1:6">
      <c r="A8" s="15" t="s">
        <v>7</v>
      </c>
      <c r="B8" s="30">
        <v>0.1</v>
      </c>
      <c r="C8" s="3">
        <v>0.1</v>
      </c>
      <c r="D8" s="3">
        <v>0.1</v>
      </c>
      <c r="E8" s="3">
        <v>0.1</v>
      </c>
      <c r="F8" s="31">
        <v>0.1</v>
      </c>
    </row>
    <row r="9" spans="1:6">
      <c r="A9" s="15" t="s">
        <v>8</v>
      </c>
      <c r="B9" s="26" t="s">
        <v>9</v>
      </c>
      <c r="C9" s="2" t="s">
        <v>9</v>
      </c>
      <c r="D9" s="2" t="s">
        <v>9</v>
      </c>
      <c r="E9" s="2" t="s">
        <v>9</v>
      </c>
      <c r="F9" s="27" t="s">
        <v>9</v>
      </c>
    </row>
    <row r="10" spans="1:6">
      <c r="A10" s="15" t="s">
        <v>10</v>
      </c>
      <c r="B10" s="26">
        <v>3</v>
      </c>
      <c r="C10" s="2">
        <v>3</v>
      </c>
      <c r="D10" s="2">
        <v>3</v>
      </c>
      <c r="E10" s="2">
        <v>3</v>
      </c>
      <c r="F10" s="27">
        <v>3</v>
      </c>
    </row>
    <row r="11" spans="1:6">
      <c r="A11" s="14" t="s">
        <v>11</v>
      </c>
      <c r="B11" s="32"/>
      <c r="C11" s="4"/>
      <c r="D11" s="4"/>
      <c r="E11" s="4"/>
      <c r="F11" s="33"/>
    </row>
    <row r="12" spans="1:6" ht="15" customHeight="1">
      <c r="A12" s="15" t="s">
        <v>12</v>
      </c>
      <c r="B12" s="26">
        <v>16</v>
      </c>
      <c r="C12" s="2">
        <v>16</v>
      </c>
      <c r="D12" s="2">
        <v>16</v>
      </c>
      <c r="E12" s="2">
        <v>16</v>
      </c>
      <c r="F12" s="27">
        <v>16</v>
      </c>
    </row>
    <row r="13" spans="1:6">
      <c r="A13" s="16" t="s">
        <v>13</v>
      </c>
      <c r="B13" s="34">
        <v>2</v>
      </c>
      <c r="C13" s="5">
        <v>2</v>
      </c>
      <c r="D13" s="5">
        <v>2</v>
      </c>
      <c r="E13" s="5">
        <v>2</v>
      </c>
      <c r="F13" s="35">
        <v>2</v>
      </c>
    </row>
    <row r="14" spans="1:6">
      <c r="A14" s="16" t="s">
        <v>14</v>
      </c>
      <c r="B14" s="34">
        <v>2</v>
      </c>
      <c r="C14" s="5">
        <v>2</v>
      </c>
      <c r="D14" s="5">
        <v>2</v>
      </c>
      <c r="E14" s="5">
        <v>2</v>
      </c>
      <c r="F14" s="35">
        <v>2</v>
      </c>
    </row>
    <row r="15" spans="1:6">
      <c r="A15" s="15" t="s">
        <v>15</v>
      </c>
      <c r="B15" s="26">
        <v>36</v>
      </c>
      <c r="C15" s="2">
        <v>36</v>
      </c>
      <c r="D15" s="2">
        <v>36</v>
      </c>
      <c r="E15" s="2">
        <v>36</v>
      </c>
      <c r="F15" s="27">
        <v>36</v>
      </c>
    </row>
    <row r="16" spans="1:6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">
        <f>E15+10*LOG10(E4)</f>
        <v>49.010299956639813</v>
      </c>
      <c r="F16" s="27">
        <f>F15+10*LOG10(F4)</f>
        <v>49.010299956639813</v>
      </c>
    </row>
    <row r="17" spans="1:6" ht="28">
      <c r="A17" s="15" t="s">
        <v>17</v>
      </c>
      <c r="B17" s="26">
        <f>B15+10*LOG10(B42/1000000)</f>
        <v>45.365137424788934</v>
      </c>
      <c r="C17" s="2">
        <f>C15+10*LOG10(C42/1000000)</f>
        <v>45.365137424788934</v>
      </c>
      <c r="D17" s="2">
        <f>D15+10*LOG10(D42/1000000)</f>
        <v>42.53212513775344</v>
      </c>
      <c r="E17" s="2">
        <f>E15+10*LOG10(E42/1000000)</f>
        <v>42.53212513775344</v>
      </c>
      <c r="F17" s="27">
        <f>F15+10*LOG10(F42/1000000)</f>
        <v>42.53212513775344</v>
      </c>
    </row>
    <row r="18" spans="1:6" ht="42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">
        <f>E19+10*LOG10(E12/E13)-E20</f>
        <v>17.030899869919438</v>
      </c>
      <c r="F18" s="27">
        <f>F19+10*LOG10(F12/F13)-F20</f>
        <v>17.030899869919438</v>
      </c>
    </row>
    <row r="19" spans="1:6">
      <c r="A19" s="15" t="s">
        <v>19</v>
      </c>
      <c r="B19" s="26">
        <v>8</v>
      </c>
      <c r="C19" s="2">
        <v>8</v>
      </c>
      <c r="D19" s="2">
        <v>8</v>
      </c>
      <c r="E19" s="2">
        <v>8</v>
      </c>
      <c r="F19" s="27">
        <v>8</v>
      </c>
    </row>
    <row r="20" spans="1:6" ht="42">
      <c r="A20" s="16" t="s">
        <v>20</v>
      </c>
      <c r="B20" s="34">
        <v>0</v>
      </c>
      <c r="C20" s="5">
        <v>0</v>
      </c>
      <c r="D20" s="5">
        <v>0</v>
      </c>
      <c r="E20" s="5">
        <v>0</v>
      </c>
      <c r="F20" s="35">
        <v>0</v>
      </c>
    </row>
    <row r="21" spans="1:6" ht="61.5" customHeight="1">
      <c r="A21" s="18" t="s">
        <v>21</v>
      </c>
      <c r="B21" s="36">
        <v>0</v>
      </c>
      <c r="C21" s="6">
        <v>0</v>
      </c>
      <c r="D21" s="6">
        <v>0</v>
      </c>
      <c r="E21" s="6">
        <v>0</v>
      </c>
      <c r="F21" s="37">
        <v>0</v>
      </c>
    </row>
    <row r="22" spans="1:6">
      <c r="A22" s="15" t="s">
        <v>22</v>
      </c>
      <c r="B22" s="26">
        <v>0</v>
      </c>
      <c r="C22" s="2">
        <v>0</v>
      </c>
      <c r="D22" s="2">
        <v>0</v>
      </c>
      <c r="E22" s="2">
        <v>0</v>
      </c>
      <c r="F22" s="27">
        <v>0</v>
      </c>
    </row>
    <row r="23" spans="1:6">
      <c r="A23" s="15" t="s">
        <v>23</v>
      </c>
      <c r="B23" s="26">
        <v>0</v>
      </c>
      <c r="C23" s="2">
        <v>0</v>
      </c>
      <c r="D23" s="2">
        <v>0</v>
      </c>
      <c r="E23" s="2">
        <v>0</v>
      </c>
      <c r="F23" s="27">
        <v>0</v>
      </c>
    </row>
    <row r="24" spans="1:6" ht="28">
      <c r="A24" s="15" t="s">
        <v>24</v>
      </c>
      <c r="B24" s="26">
        <v>3</v>
      </c>
      <c r="C24" s="2">
        <v>3</v>
      </c>
      <c r="D24" s="2">
        <v>3</v>
      </c>
      <c r="E24" s="2">
        <v>3</v>
      </c>
      <c r="F24" s="27">
        <v>3</v>
      </c>
    </row>
    <row r="25" spans="1:6">
      <c r="A25" s="15" t="s">
        <v>25</v>
      </c>
      <c r="B25" s="28" t="s">
        <v>4</v>
      </c>
      <c r="C25" s="10" t="s">
        <v>4</v>
      </c>
      <c r="D25" s="10" t="s">
        <v>4</v>
      </c>
      <c r="E25" s="10" t="s">
        <v>4</v>
      </c>
      <c r="F25" s="29" t="s">
        <v>4</v>
      </c>
    </row>
    <row r="26" spans="1:6">
      <c r="A26" s="15" t="s">
        <v>26</v>
      </c>
      <c r="B26" s="26">
        <f>B17+B18+B21-B23-B24</f>
        <v>59.396037294708371</v>
      </c>
      <c r="C26" s="2">
        <f>C17+C18+C21-C23-C24</f>
        <v>59.396037294708371</v>
      </c>
      <c r="D26" s="2">
        <f>D17+D18+D21-D23-D24</f>
        <v>56.563025007672877</v>
      </c>
      <c r="E26" s="2">
        <f>E17+E18+E21-E23-E24</f>
        <v>56.563025007672877</v>
      </c>
      <c r="F26" s="27">
        <f>F17+F18+F21-F23-F24</f>
        <v>56.563025007672877</v>
      </c>
    </row>
    <row r="27" spans="1:6">
      <c r="A27" s="14" t="s">
        <v>27</v>
      </c>
      <c r="B27" s="32"/>
      <c r="C27" s="4"/>
      <c r="D27" s="4"/>
      <c r="E27" s="4"/>
      <c r="F27" s="33"/>
    </row>
    <row r="28" spans="1:6">
      <c r="A28" s="15" t="s">
        <v>28</v>
      </c>
      <c r="B28" s="26">
        <v>2</v>
      </c>
      <c r="C28" s="2">
        <v>1</v>
      </c>
      <c r="D28" s="2">
        <v>1</v>
      </c>
      <c r="E28" s="2">
        <v>1</v>
      </c>
      <c r="F28" s="27">
        <v>1</v>
      </c>
    </row>
    <row r="29" spans="1:6">
      <c r="A29" s="15" t="s">
        <v>29</v>
      </c>
      <c r="B29" s="26">
        <v>2</v>
      </c>
      <c r="C29" s="2">
        <v>1</v>
      </c>
      <c r="D29" s="2">
        <v>1</v>
      </c>
      <c r="E29" s="2">
        <v>1</v>
      </c>
      <c r="F29" s="27">
        <v>1</v>
      </c>
    </row>
    <row r="30" spans="1:6" ht="42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">
        <f>E31+10*LOG10(E28/E29)-E32</f>
        <v>0</v>
      </c>
      <c r="F30" s="27">
        <f>F31+10*LOG10(F28/F29)-F32</f>
        <v>0</v>
      </c>
    </row>
    <row r="31" spans="1:6">
      <c r="A31" s="15" t="s">
        <v>31</v>
      </c>
      <c r="B31" s="26">
        <v>0</v>
      </c>
      <c r="C31" s="1">
        <v>0</v>
      </c>
      <c r="D31" s="1">
        <v>0</v>
      </c>
      <c r="E31" s="1">
        <v>0</v>
      </c>
      <c r="F31" s="38">
        <v>0</v>
      </c>
    </row>
    <row r="32" spans="1:6" ht="42">
      <c r="A32" s="17" t="s">
        <v>32</v>
      </c>
      <c r="B32" s="26">
        <v>0</v>
      </c>
      <c r="C32" s="2">
        <v>0</v>
      </c>
      <c r="D32" s="2">
        <v>0</v>
      </c>
      <c r="E32" s="2">
        <v>0</v>
      </c>
      <c r="F32" s="27">
        <v>0</v>
      </c>
    </row>
    <row r="33" spans="1:6" ht="28">
      <c r="A33" s="17" t="s">
        <v>52</v>
      </c>
      <c r="B33" s="26">
        <v>0</v>
      </c>
      <c r="C33" s="2">
        <v>0</v>
      </c>
      <c r="D33" s="2">
        <v>0</v>
      </c>
      <c r="E33" s="2">
        <v>0</v>
      </c>
      <c r="F33" s="27">
        <v>0</v>
      </c>
    </row>
    <row r="34" spans="1:6" ht="28">
      <c r="A34" s="15" t="s">
        <v>33</v>
      </c>
      <c r="B34" s="26">
        <v>1</v>
      </c>
      <c r="C34" s="2">
        <v>1</v>
      </c>
      <c r="D34" s="2">
        <v>1</v>
      </c>
      <c r="E34" s="2">
        <v>1</v>
      </c>
      <c r="F34" s="27">
        <v>1</v>
      </c>
    </row>
    <row r="35" spans="1:6">
      <c r="A35" s="15" t="s">
        <v>34</v>
      </c>
      <c r="B35" s="26">
        <v>7</v>
      </c>
      <c r="C35" s="2">
        <v>7</v>
      </c>
      <c r="D35" s="2">
        <v>7</v>
      </c>
      <c r="E35" s="2">
        <v>7</v>
      </c>
      <c r="F35" s="27">
        <v>7</v>
      </c>
    </row>
    <row r="36" spans="1:6">
      <c r="A36" s="15" t="s">
        <v>35</v>
      </c>
      <c r="B36" s="26">
        <v>-174</v>
      </c>
      <c r="C36" s="2">
        <v>-174</v>
      </c>
      <c r="D36" s="2">
        <v>-174</v>
      </c>
      <c r="E36" s="2">
        <v>-174</v>
      </c>
      <c r="F36" s="27">
        <v>-174</v>
      </c>
    </row>
    <row r="37" spans="1:6">
      <c r="A37" s="17" t="s">
        <v>36</v>
      </c>
      <c r="B37" s="26" t="s">
        <v>4</v>
      </c>
      <c r="C37" s="2" t="s">
        <v>4</v>
      </c>
      <c r="D37" s="2" t="s">
        <v>4</v>
      </c>
      <c r="E37" s="2" t="s">
        <v>4</v>
      </c>
      <c r="F37" s="27" t="s">
        <v>4</v>
      </c>
    </row>
    <row r="38" spans="1:6">
      <c r="A38" s="16" t="s">
        <v>37</v>
      </c>
      <c r="B38" s="34">
        <v>-999</v>
      </c>
      <c r="C38" s="5">
        <v>-999</v>
      </c>
      <c r="D38" s="5">
        <v>-999</v>
      </c>
      <c r="E38" s="5">
        <v>-999</v>
      </c>
      <c r="F38" s="35">
        <v>-999</v>
      </c>
    </row>
    <row r="39" spans="1:6" ht="28">
      <c r="A39" s="15" t="s">
        <v>53</v>
      </c>
      <c r="B39" s="28" t="s">
        <v>4</v>
      </c>
      <c r="C39" s="10" t="s">
        <v>4</v>
      </c>
      <c r="D39" s="10" t="s">
        <v>4</v>
      </c>
      <c r="E39" s="10" t="s">
        <v>4</v>
      </c>
      <c r="F39" s="29" t="s">
        <v>4</v>
      </c>
    </row>
    <row r="40" spans="1:6" ht="28">
      <c r="A40" s="15" t="s">
        <v>54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">
        <f>10*LOG10(10^((E35+E36)/10)+10^(E38/10))</f>
        <v>-167.00000000000003</v>
      </c>
      <c r="F40" s="27">
        <f>10*LOG10(10^((F35+F36)/10)+10^(F38/10))</f>
        <v>-167.00000000000003</v>
      </c>
    </row>
    <row r="41" spans="1:6">
      <c r="A41" s="19" t="s">
        <v>39</v>
      </c>
      <c r="B41" s="26" t="s">
        <v>4</v>
      </c>
      <c r="C41" s="2" t="s">
        <v>4</v>
      </c>
      <c r="D41" s="2" t="s">
        <v>4</v>
      </c>
      <c r="E41" s="2" t="s">
        <v>4</v>
      </c>
      <c r="F41" s="27" t="s">
        <v>4</v>
      </c>
    </row>
    <row r="42" spans="1:6">
      <c r="A42" s="20" t="s">
        <v>40</v>
      </c>
      <c r="B42" s="36">
        <f>48*180*1000</f>
        <v>8640000</v>
      </c>
      <c r="C42" s="6">
        <f>48*180*1000</f>
        <v>8640000</v>
      </c>
      <c r="D42" s="5">
        <f>25*180*1000</f>
        <v>4500000</v>
      </c>
      <c r="E42" s="5">
        <f>25*180*1000</f>
        <v>4500000</v>
      </c>
      <c r="F42" s="35">
        <f>25*180*1000</f>
        <v>4500000</v>
      </c>
    </row>
    <row r="43" spans="1:6">
      <c r="A43" s="15" t="s">
        <v>41</v>
      </c>
      <c r="B43" s="26" t="s">
        <v>4</v>
      </c>
      <c r="C43" s="2" t="s">
        <v>4</v>
      </c>
      <c r="D43" s="2" t="s">
        <v>4</v>
      </c>
      <c r="E43" s="2" t="s">
        <v>4</v>
      </c>
      <c r="F43" s="27" t="s">
        <v>4</v>
      </c>
    </row>
    <row r="44" spans="1:6">
      <c r="A44" s="15" t="s">
        <v>42</v>
      </c>
      <c r="B44" s="26">
        <f>B40+10*LOG10(B42)</f>
        <v>-97.634862575211102</v>
      </c>
      <c r="C44" s="2">
        <f>C40+10*LOG10(C42)</f>
        <v>-97.634862575211102</v>
      </c>
      <c r="D44" s="2">
        <f>D40+10*LOG10(D42)</f>
        <v>-100.46787486224659</v>
      </c>
      <c r="E44" s="2">
        <f>E40+10*LOG10(E42)</f>
        <v>-100.46787486224659</v>
      </c>
      <c r="F44" s="27">
        <f>F40+10*LOG10(F42)</f>
        <v>-100.46787486224659</v>
      </c>
    </row>
    <row r="45" spans="1:6">
      <c r="A45" s="19" t="s">
        <v>43</v>
      </c>
      <c r="B45" s="26" t="s">
        <v>4</v>
      </c>
      <c r="C45" s="2" t="s">
        <v>4</v>
      </c>
      <c r="D45" s="2" t="s">
        <v>4</v>
      </c>
      <c r="E45" s="2" t="s">
        <v>4</v>
      </c>
      <c r="F45" s="27" t="s">
        <v>4</v>
      </c>
    </row>
    <row r="46" spans="1:6">
      <c r="A46" s="20" t="s">
        <v>44</v>
      </c>
      <c r="B46" s="36"/>
      <c r="C46" s="6"/>
      <c r="D46" s="6"/>
      <c r="E46" s="6"/>
      <c r="F46" s="37"/>
    </row>
    <row r="47" spans="1:6">
      <c r="A47" s="15" t="s">
        <v>45</v>
      </c>
      <c r="B47" s="26">
        <v>2</v>
      </c>
      <c r="C47" s="2">
        <v>2</v>
      </c>
      <c r="D47" s="2">
        <v>2</v>
      </c>
      <c r="E47" s="2">
        <v>2</v>
      </c>
      <c r="F47" s="27">
        <v>2</v>
      </c>
    </row>
    <row r="48" spans="1:6" ht="28">
      <c r="A48" s="15" t="s">
        <v>46</v>
      </c>
      <c r="B48" s="26" t="s">
        <v>4</v>
      </c>
      <c r="C48" s="2" t="s">
        <v>4</v>
      </c>
      <c r="D48" s="2" t="s">
        <v>4</v>
      </c>
      <c r="E48" s="2" t="s">
        <v>4</v>
      </c>
      <c r="F48" s="27" t="s">
        <v>4</v>
      </c>
    </row>
    <row r="49" spans="1:6" ht="33.75" customHeight="1">
      <c r="A49" s="15" t="s">
        <v>47</v>
      </c>
      <c r="B49" s="26">
        <v>0</v>
      </c>
      <c r="C49" s="2">
        <v>0</v>
      </c>
      <c r="D49" s="2">
        <v>0</v>
      </c>
      <c r="E49" s="2">
        <v>0</v>
      </c>
      <c r="F49" s="27">
        <v>0</v>
      </c>
    </row>
    <row r="50" spans="1:6" ht="28">
      <c r="A50" s="15" t="s">
        <v>48</v>
      </c>
      <c r="B50" s="28" t="s">
        <v>4</v>
      </c>
      <c r="C50" s="10" t="s">
        <v>4</v>
      </c>
      <c r="D50" s="10" t="s">
        <v>4</v>
      </c>
      <c r="E50" s="10" t="s">
        <v>4</v>
      </c>
      <c r="F50" s="29" t="s">
        <v>4</v>
      </c>
    </row>
    <row r="51" spans="1:6" ht="28">
      <c r="A51" s="15" t="s">
        <v>49</v>
      </c>
      <c r="B51" s="26">
        <f>B44+B46+B47-B49</f>
        <v>-95.634862575211102</v>
      </c>
      <c r="C51" s="2">
        <f>C44+C46+C47-C49</f>
        <v>-95.634862575211102</v>
      </c>
      <c r="D51" s="2">
        <f>D44+D46+D47-D49</f>
        <v>-98.467874862246589</v>
      </c>
      <c r="E51" s="2">
        <f>E44+E46+E47-E49</f>
        <v>-98.467874862246589</v>
      </c>
      <c r="F51" s="27">
        <f>F44+F46+F47-F49</f>
        <v>-98.467874862246589</v>
      </c>
    </row>
    <row r="52" spans="1:6" ht="28">
      <c r="A52" s="21" t="s">
        <v>50</v>
      </c>
      <c r="B52" s="39" t="s">
        <v>4</v>
      </c>
      <c r="C52" s="8" t="s">
        <v>4</v>
      </c>
      <c r="D52" s="8" t="s">
        <v>4</v>
      </c>
      <c r="E52" s="8" t="s">
        <v>4</v>
      </c>
      <c r="F52" s="40" t="s">
        <v>4</v>
      </c>
    </row>
    <row r="53" spans="1:6" ht="28">
      <c r="A53" s="22" t="s">
        <v>51</v>
      </c>
      <c r="B53" s="41">
        <f>B26+B30+B33-B34-B51</f>
        <v>154.03089986991947</v>
      </c>
      <c r="C53" s="7">
        <f t="shared" ref="C53:D53" si="0">C26+C30+C33-C34-C51</f>
        <v>154.03089986991947</v>
      </c>
      <c r="D53" s="7">
        <f t="shared" si="0"/>
        <v>154.03089986991947</v>
      </c>
      <c r="E53" s="7">
        <f t="shared" ref="E53:F53" si="1">E26+E30+E33-E34-E51</f>
        <v>154.03089986991947</v>
      </c>
      <c r="F53" s="42">
        <f t="shared" si="1"/>
        <v>154.03089986991947</v>
      </c>
    </row>
    <row r="54" spans="1:6" ht="15.5" thickBot="1">
      <c r="A54" s="23" t="s">
        <v>60</v>
      </c>
      <c r="B54" s="61"/>
      <c r="C54" s="62"/>
      <c r="D54" s="62"/>
      <c r="E54" s="62"/>
      <c r="F54" s="63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16384" width="9" style="9"/>
  </cols>
  <sheetData>
    <row r="1" spans="1:4">
      <c r="A1" s="13" t="s">
        <v>70</v>
      </c>
      <c r="B1" s="67" t="s">
        <v>58</v>
      </c>
      <c r="C1" s="68"/>
      <c r="D1" s="69"/>
    </row>
    <row r="2" spans="1:4" ht="56">
      <c r="A2" s="14" t="s">
        <v>0</v>
      </c>
      <c r="B2" s="24" t="s">
        <v>61</v>
      </c>
      <c r="C2" s="12" t="s">
        <v>57</v>
      </c>
      <c r="D2" s="25" t="s">
        <v>78</v>
      </c>
    </row>
    <row r="3" spans="1:4">
      <c r="A3" s="15" t="s">
        <v>1</v>
      </c>
      <c r="B3" s="26">
        <v>0.7</v>
      </c>
      <c r="C3" s="2">
        <v>0.7</v>
      </c>
      <c r="D3" s="27">
        <v>0.7</v>
      </c>
    </row>
    <row r="4" spans="1:4">
      <c r="A4" s="15" t="s">
        <v>2</v>
      </c>
      <c r="B4" s="26">
        <v>20</v>
      </c>
      <c r="C4" s="2">
        <v>20</v>
      </c>
      <c r="D4" s="27">
        <v>20</v>
      </c>
    </row>
    <row r="5" spans="1:4">
      <c r="A5" s="15" t="s">
        <v>3</v>
      </c>
      <c r="B5" s="28" t="s">
        <v>4</v>
      </c>
      <c r="C5" s="10" t="s">
        <v>4</v>
      </c>
      <c r="D5" s="29" t="s">
        <v>4</v>
      </c>
    </row>
    <row r="6" spans="1:4">
      <c r="A6" s="15" t="s">
        <v>5</v>
      </c>
      <c r="B6" s="28" t="s">
        <v>4</v>
      </c>
      <c r="C6" s="10" t="s">
        <v>4</v>
      </c>
      <c r="D6" s="29" t="s">
        <v>4</v>
      </c>
    </row>
    <row r="7" spans="1:4" ht="28">
      <c r="A7" s="15" t="s">
        <v>56</v>
      </c>
      <c r="B7" s="30">
        <v>0.01</v>
      </c>
      <c r="C7" s="3">
        <v>0.01</v>
      </c>
      <c r="D7" s="31">
        <v>0.01</v>
      </c>
    </row>
    <row r="8" spans="1:4">
      <c r="A8" s="15" t="s">
        <v>7</v>
      </c>
      <c r="B8" s="28" t="s">
        <v>4</v>
      </c>
      <c r="C8" s="10" t="s">
        <v>4</v>
      </c>
      <c r="D8" s="29" t="s">
        <v>4</v>
      </c>
    </row>
    <row r="9" spans="1:4">
      <c r="A9" s="15" t="s">
        <v>8</v>
      </c>
      <c r="B9" s="26" t="s">
        <v>9</v>
      </c>
      <c r="C9" s="2" t="s">
        <v>9</v>
      </c>
      <c r="D9" s="27" t="s">
        <v>9</v>
      </c>
    </row>
    <row r="10" spans="1:4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>
      <c r="A13" s="16" t="s">
        <v>13</v>
      </c>
      <c r="B13" s="34">
        <v>2</v>
      </c>
      <c r="C13" s="5">
        <v>2</v>
      </c>
      <c r="D13" s="35">
        <v>2</v>
      </c>
    </row>
    <row r="14" spans="1:4">
      <c r="A14" s="17" t="s">
        <v>14</v>
      </c>
      <c r="B14" s="26">
        <v>1</v>
      </c>
      <c r="C14" s="2">
        <v>1</v>
      </c>
      <c r="D14" s="27">
        <v>1</v>
      </c>
    </row>
    <row r="15" spans="1:4">
      <c r="A15" s="15" t="s">
        <v>15</v>
      </c>
      <c r="B15" s="26" t="s">
        <v>4</v>
      </c>
      <c r="C15" s="2" t="s">
        <v>4</v>
      </c>
      <c r="D15" s="27" t="s">
        <v>4</v>
      </c>
    </row>
    <row r="16" spans="1:4">
      <c r="A16" s="15" t="s">
        <v>16</v>
      </c>
      <c r="B16" s="26">
        <v>23</v>
      </c>
      <c r="C16" s="2">
        <v>23</v>
      </c>
      <c r="D16" s="27">
        <v>23</v>
      </c>
    </row>
    <row r="17" spans="1:4" ht="28">
      <c r="A17" s="15" t="s">
        <v>17</v>
      </c>
      <c r="B17" s="26">
        <v>23</v>
      </c>
      <c r="C17" s="2">
        <v>23</v>
      </c>
      <c r="D17" s="27">
        <v>23</v>
      </c>
    </row>
    <row r="18" spans="1:4" ht="42">
      <c r="A18" s="17" t="s">
        <v>18</v>
      </c>
      <c r="B18" s="26">
        <f>B19+10*LOG10(B12/B14)-B20</f>
        <v>0</v>
      </c>
      <c r="C18" s="2">
        <f>C19+10*LOG10(C12/C14)-C20</f>
        <v>0</v>
      </c>
      <c r="D18" s="27">
        <f>D19+10*LOG10(D12/D14)-D20</f>
        <v>0</v>
      </c>
    </row>
    <row r="19" spans="1:4">
      <c r="A19" s="15" t="s">
        <v>19</v>
      </c>
      <c r="B19" s="26">
        <v>0</v>
      </c>
      <c r="C19" s="1">
        <v>0</v>
      </c>
      <c r="D19" s="38">
        <v>0</v>
      </c>
    </row>
    <row r="20" spans="1:4" ht="42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>
      <c r="A22" s="15" t="s">
        <v>22</v>
      </c>
      <c r="B22" s="26">
        <v>0</v>
      </c>
      <c r="C22" s="2">
        <v>0</v>
      </c>
      <c r="D22" s="27">
        <v>0</v>
      </c>
    </row>
    <row r="23" spans="1:4">
      <c r="A23" s="15" t="s">
        <v>23</v>
      </c>
      <c r="B23" s="26">
        <v>0</v>
      </c>
      <c r="C23" s="2">
        <v>0</v>
      </c>
      <c r="D23" s="27">
        <v>0</v>
      </c>
    </row>
    <row r="24" spans="1:4" ht="28">
      <c r="A24" s="15" t="s">
        <v>24</v>
      </c>
      <c r="B24" s="26">
        <v>1</v>
      </c>
      <c r="C24" s="2">
        <v>1</v>
      </c>
      <c r="D24" s="27">
        <v>1</v>
      </c>
    </row>
    <row r="25" spans="1:4">
      <c r="A25" s="15" t="s">
        <v>25</v>
      </c>
      <c r="B25" s="26">
        <f>B17+B18+B21+B22-B24</f>
        <v>22</v>
      </c>
      <c r="C25" s="2">
        <f>C17+C18+C21+C22-C24</f>
        <v>22</v>
      </c>
      <c r="D25" s="27">
        <f>D17+D18+D21+D22-D24</f>
        <v>22</v>
      </c>
    </row>
    <row r="26" spans="1:4">
      <c r="A26" s="15" t="s">
        <v>26</v>
      </c>
      <c r="B26" s="28" t="s">
        <v>4</v>
      </c>
      <c r="C26" s="10" t="s">
        <v>4</v>
      </c>
      <c r="D26" s="29" t="s">
        <v>4</v>
      </c>
    </row>
    <row r="27" spans="1:4">
      <c r="A27" s="14" t="s">
        <v>27</v>
      </c>
      <c r="B27" s="32"/>
      <c r="C27" s="4"/>
      <c r="D27" s="33"/>
    </row>
    <row r="28" spans="1:4">
      <c r="A28" s="15" t="s">
        <v>55</v>
      </c>
      <c r="B28" s="26">
        <v>16</v>
      </c>
      <c r="C28" s="2">
        <v>16</v>
      </c>
      <c r="D28" s="27">
        <v>16</v>
      </c>
    </row>
    <row r="29" spans="1:4">
      <c r="A29" s="16" t="s">
        <v>29</v>
      </c>
      <c r="B29" s="34">
        <v>2</v>
      </c>
      <c r="C29" s="5">
        <v>2</v>
      </c>
      <c r="D29" s="35">
        <v>2</v>
      </c>
    </row>
    <row r="30" spans="1:4" ht="42">
      <c r="A30" s="15" t="s">
        <v>30</v>
      </c>
      <c r="B30" s="26">
        <f>B31+10*LOG10(B28/B13)-B32</f>
        <v>17.030899869919438</v>
      </c>
      <c r="C30" s="2">
        <f>C31+10*LOG10(C28/C13)-C32</f>
        <v>17.030899869919438</v>
      </c>
      <c r="D30" s="27">
        <f>D31+10*LOG10(D28/D13)-D32</f>
        <v>17.030899869919438</v>
      </c>
    </row>
    <row r="31" spans="1:4">
      <c r="A31" s="15" t="s">
        <v>31</v>
      </c>
      <c r="B31" s="26">
        <v>8</v>
      </c>
      <c r="C31" s="2">
        <v>8</v>
      </c>
      <c r="D31" s="27">
        <v>8</v>
      </c>
    </row>
    <row r="32" spans="1:4" ht="42">
      <c r="A32" s="16" t="s">
        <v>32</v>
      </c>
      <c r="B32" s="34">
        <v>0</v>
      </c>
      <c r="C32" s="5">
        <v>0</v>
      </c>
      <c r="D32" s="35">
        <v>0</v>
      </c>
    </row>
    <row r="33" spans="1:4" ht="28">
      <c r="A33" s="18" t="s">
        <v>52</v>
      </c>
      <c r="B33" s="36">
        <v>0</v>
      </c>
      <c r="C33" s="6">
        <v>0</v>
      </c>
      <c r="D33" s="37">
        <v>0</v>
      </c>
    </row>
    <row r="34" spans="1:4" ht="28">
      <c r="A34" s="15" t="s">
        <v>33</v>
      </c>
      <c r="B34" s="26">
        <v>3</v>
      </c>
      <c r="C34" s="2">
        <v>3</v>
      </c>
      <c r="D34" s="27">
        <v>3</v>
      </c>
    </row>
    <row r="35" spans="1:4">
      <c r="A35" s="15" t="s">
        <v>34</v>
      </c>
      <c r="B35" s="26">
        <v>5</v>
      </c>
      <c r="C35" s="2">
        <v>5</v>
      </c>
      <c r="D35" s="27">
        <v>5</v>
      </c>
    </row>
    <row r="36" spans="1:4">
      <c r="A36" s="15" t="s">
        <v>35</v>
      </c>
      <c r="B36" s="26">
        <v>-174</v>
      </c>
      <c r="C36" s="2">
        <v>-174</v>
      </c>
      <c r="D36" s="27">
        <v>-174</v>
      </c>
    </row>
    <row r="37" spans="1:4">
      <c r="A37" s="16" t="s">
        <v>36</v>
      </c>
      <c r="B37" s="34">
        <v>-999</v>
      </c>
      <c r="C37" s="5">
        <v>-999</v>
      </c>
      <c r="D37" s="35">
        <v>-999</v>
      </c>
    </row>
    <row r="38" spans="1:4">
      <c r="A38" s="17" t="s">
        <v>37</v>
      </c>
      <c r="B38" s="26" t="s">
        <v>4</v>
      </c>
      <c r="C38" s="2" t="s">
        <v>4</v>
      </c>
      <c r="D38" s="27" t="s">
        <v>4</v>
      </c>
    </row>
    <row r="39" spans="1:4" ht="28">
      <c r="A39" s="15" t="s">
        <v>38</v>
      </c>
      <c r="B39" s="26">
        <f>10*LOG10(10^((B35+B36)/10)+10^(B37/10))</f>
        <v>-169.00000000000003</v>
      </c>
      <c r="C39" s="2">
        <f>10*LOG10(10^((C35+C36)/10)+10^(C37/10))</f>
        <v>-169.00000000000003</v>
      </c>
      <c r="D39" s="27">
        <f>10*LOG10(10^((D35+D36)/10)+10^(D37/10))</f>
        <v>-169.00000000000003</v>
      </c>
    </row>
    <row r="40" spans="1:4" ht="28">
      <c r="A40" s="15" t="s">
        <v>54</v>
      </c>
      <c r="B40" s="28" t="s">
        <v>4</v>
      </c>
      <c r="C40" s="10" t="s">
        <v>4</v>
      </c>
      <c r="D40" s="29" t="s">
        <v>4</v>
      </c>
    </row>
    <row r="41" spans="1:4">
      <c r="A41" s="20" t="s">
        <v>39</v>
      </c>
      <c r="B41" s="34">
        <f t="shared" ref="B41:D41" si="0">839*1.25*1000</f>
        <v>1048750</v>
      </c>
      <c r="C41" s="5">
        <f t="shared" si="0"/>
        <v>1048750</v>
      </c>
      <c r="D41" s="35">
        <f t="shared" si="0"/>
        <v>1048750</v>
      </c>
    </row>
    <row r="42" spans="1:4">
      <c r="A42" s="19" t="s">
        <v>40</v>
      </c>
      <c r="B42" s="26" t="s">
        <v>4</v>
      </c>
      <c r="C42" s="2" t="s">
        <v>4</v>
      </c>
      <c r="D42" s="27" t="s">
        <v>4</v>
      </c>
    </row>
    <row r="43" spans="1:4">
      <c r="A43" s="15" t="s">
        <v>41</v>
      </c>
      <c r="B43" s="26">
        <f>B39+10*LOG10(B41)</f>
        <v>-108.79328026163246</v>
      </c>
      <c r="C43" s="2">
        <f>C39+10*LOG10(C41)</f>
        <v>-108.79328026163246</v>
      </c>
      <c r="D43" s="27">
        <f>D39+10*LOG10(D41)</f>
        <v>-108.79328026163246</v>
      </c>
    </row>
    <row r="44" spans="1:4">
      <c r="A44" s="15" t="s">
        <v>42</v>
      </c>
      <c r="B44" s="28" t="s">
        <v>4</v>
      </c>
      <c r="C44" s="10" t="s">
        <v>4</v>
      </c>
      <c r="D44" s="29" t="s">
        <v>4</v>
      </c>
    </row>
    <row r="45" spans="1:4">
      <c r="A45" s="43" t="s">
        <v>43</v>
      </c>
      <c r="B45" s="34"/>
      <c r="C45" s="5"/>
      <c r="D45" s="35"/>
    </row>
    <row r="46" spans="1:4">
      <c r="A46" s="19" t="s">
        <v>44</v>
      </c>
      <c r="B46" s="26" t="s">
        <v>4</v>
      </c>
      <c r="C46" s="2" t="s">
        <v>4</v>
      </c>
      <c r="D46" s="27" t="s">
        <v>4</v>
      </c>
    </row>
    <row r="47" spans="1:4">
      <c r="A47" s="15" t="s">
        <v>45</v>
      </c>
      <c r="B47" s="26">
        <v>2</v>
      </c>
      <c r="C47" s="2">
        <v>2</v>
      </c>
      <c r="D47" s="27">
        <v>2</v>
      </c>
    </row>
    <row r="48" spans="1:4" ht="28">
      <c r="A48" s="15" t="s">
        <v>46</v>
      </c>
      <c r="B48" s="26">
        <v>0</v>
      </c>
      <c r="C48" s="2">
        <v>0</v>
      </c>
      <c r="D48" s="27">
        <v>0</v>
      </c>
    </row>
    <row r="49" spans="1:4" ht="33.75" customHeight="1">
      <c r="A49" s="15" t="s">
        <v>47</v>
      </c>
      <c r="B49" s="28" t="s">
        <v>4</v>
      </c>
      <c r="C49" s="10" t="s">
        <v>4</v>
      </c>
      <c r="D49" s="29" t="s">
        <v>4</v>
      </c>
    </row>
    <row r="50" spans="1:4" ht="28">
      <c r="A50" s="15" t="s">
        <v>48</v>
      </c>
      <c r="B50" s="26">
        <f>B43+B45+B47-B48</f>
        <v>-106.79328026163246</v>
      </c>
      <c r="C50" s="2">
        <f>C43+C45+C47-C48</f>
        <v>-106.79328026163246</v>
      </c>
      <c r="D50" s="27">
        <f>D43+D45+D47-D48</f>
        <v>-106.79328026163246</v>
      </c>
    </row>
    <row r="51" spans="1:4" ht="28">
      <c r="A51" s="15" t="s">
        <v>49</v>
      </c>
      <c r="B51" s="26" t="s">
        <v>4</v>
      </c>
      <c r="C51" s="2" t="s">
        <v>4</v>
      </c>
      <c r="D51" s="27" t="s">
        <v>4</v>
      </c>
    </row>
    <row r="52" spans="1:4" ht="28">
      <c r="A52" s="22" t="s">
        <v>50</v>
      </c>
      <c r="B52" s="41">
        <f>B25+B30+B33-B34-B50</f>
        <v>142.82418013155188</v>
      </c>
      <c r="C52" s="7">
        <f>C25+C30+C33-C34-C50</f>
        <v>142.82418013155188</v>
      </c>
      <c r="D52" s="42">
        <f>D25+D30+D33-D34-D50</f>
        <v>142.82418013155188</v>
      </c>
    </row>
    <row r="53" spans="1:4" ht="28">
      <c r="A53" s="21" t="s">
        <v>51</v>
      </c>
      <c r="B53" s="39" t="s">
        <v>4</v>
      </c>
      <c r="C53" s="8" t="s">
        <v>4</v>
      </c>
      <c r="D53" s="40" t="s">
        <v>4</v>
      </c>
    </row>
    <row r="54" spans="1:4" ht="15.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workbookViewId="0">
      <pane xSplit="1" topLeftCell="B1" activePane="topRight" state="frozen"/>
      <selection pane="topRight" activeCell="B1" sqref="B1:E1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4.33203125" style="9" bestFit="1" customWidth="1"/>
    <col min="5" max="5" width="12.83203125" style="9" bestFit="1" customWidth="1"/>
    <col min="6" max="16384" width="9" style="9"/>
  </cols>
  <sheetData>
    <row r="1" spans="1:5" ht="14.25" customHeight="1">
      <c r="A1" s="13" t="s">
        <v>70</v>
      </c>
      <c r="B1" s="58" t="s">
        <v>58</v>
      </c>
      <c r="C1" s="59"/>
      <c r="D1" s="59"/>
      <c r="E1" s="60"/>
    </row>
    <row r="2" spans="1:5" ht="70">
      <c r="A2" s="14" t="s">
        <v>0</v>
      </c>
      <c r="B2" s="24" t="s">
        <v>61</v>
      </c>
      <c r="C2" s="12" t="s">
        <v>57</v>
      </c>
      <c r="D2" s="12" t="s">
        <v>85</v>
      </c>
      <c r="E2" s="25" t="s">
        <v>86</v>
      </c>
    </row>
    <row r="3" spans="1:5">
      <c r="A3" s="15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>
      <c r="A4" s="15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>
      <c r="A5" s="15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>
      <c r="A6" s="15" t="s">
        <v>5</v>
      </c>
      <c r="B6" s="26" t="s">
        <v>4</v>
      </c>
      <c r="C6" s="2" t="s">
        <v>4</v>
      </c>
      <c r="D6" s="2" t="s">
        <v>4</v>
      </c>
      <c r="E6" s="27" t="s">
        <v>4</v>
      </c>
    </row>
    <row r="7" spans="1:5">
      <c r="A7" s="15" t="s">
        <v>6</v>
      </c>
      <c r="B7" s="28" t="s">
        <v>4</v>
      </c>
      <c r="C7" s="10" t="s">
        <v>4</v>
      </c>
      <c r="D7" s="10" t="s">
        <v>4</v>
      </c>
      <c r="E7" s="29" t="s">
        <v>4</v>
      </c>
    </row>
    <row r="8" spans="1:5">
      <c r="A8" s="15" t="s">
        <v>7</v>
      </c>
      <c r="B8" s="30">
        <v>0.1</v>
      </c>
      <c r="C8" s="3">
        <v>0.1</v>
      </c>
      <c r="D8" s="3">
        <v>0.1</v>
      </c>
      <c r="E8" s="31">
        <v>0.1</v>
      </c>
    </row>
    <row r="9" spans="1:5">
      <c r="A9" s="15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>
      <c r="A10" s="15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14" t="s">
        <v>11</v>
      </c>
      <c r="B11" s="32"/>
      <c r="C11" s="4"/>
      <c r="D11" s="4"/>
      <c r="E11" s="33"/>
    </row>
    <row r="12" spans="1:5" ht="15" customHeight="1">
      <c r="A12" s="15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>
      <c r="A13" s="16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>
      <c r="A14" s="16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>
      <c r="A15" s="15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28">
      <c r="A17" s="15" t="s">
        <v>17</v>
      </c>
      <c r="B17" s="26">
        <f>B15+10*LOG10(B42/1000000)</f>
        <v>33.323937598229683</v>
      </c>
      <c r="C17" s="2">
        <f>C15+10*LOG10(C42/1000000)</f>
        <v>33.323937598229683</v>
      </c>
      <c r="D17" s="2">
        <f>D15+10*LOG10(D42/1000000)</f>
        <v>33.323937598229683</v>
      </c>
      <c r="E17" s="27">
        <f>E15+10*LOG10(E42/1000000)</f>
        <v>33.323937598229683</v>
      </c>
    </row>
    <row r="18" spans="1:5" ht="42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>
      <c r="A19" s="15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2">
      <c r="A20" s="16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18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>
      <c r="A22" s="15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>
      <c r="A23" s="15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28">
      <c r="A24" s="15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>
      <c r="A25" s="15" t="s">
        <v>25</v>
      </c>
      <c r="B25" s="28" t="s">
        <v>4</v>
      </c>
      <c r="C25" s="10" t="s">
        <v>4</v>
      </c>
      <c r="D25" s="10" t="s">
        <v>4</v>
      </c>
      <c r="E25" s="29" t="s">
        <v>4</v>
      </c>
    </row>
    <row r="26" spans="1:5">
      <c r="A26" s="15" t="s">
        <v>26</v>
      </c>
      <c r="B26" s="26">
        <f>B17+B18+B21-B23-B24</f>
        <v>47.354837468149121</v>
      </c>
      <c r="C26" s="2">
        <f>C17+C18+C21-C23-C24</f>
        <v>47.354837468149121</v>
      </c>
      <c r="D26" s="2">
        <f>D17+D18+D21-D23-D24</f>
        <v>47.354837468149121</v>
      </c>
      <c r="E26" s="27">
        <f>E17+E18+E21-E23-E24</f>
        <v>47.354837468149121</v>
      </c>
    </row>
    <row r="27" spans="1:5">
      <c r="A27" s="14" t="s">
        <v>27</v>
      </c>
      <c r="B27" s="32"/>
      <c r="C27" s="4"/>
      <c r="D27" s="4"/>
      <c r="E27" s="33"/>
    </row>
    <row r="28" spans="1:5">
      <c r="A28" s="15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>
      <c r="A29" s="15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2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>
      <c r="A31" s="15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2">
      <c r="A32" s="17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28">
      <c r="A33" s="17" t="s">
        <v>52</v>
      </c>
      <c r="B33" s="26">
        <v>0</v>
      </c>
      <c r="C33" s="2">
        <v>0</v>
      </c>
      <c r="D33" s="2">
        <v>0</v>
      </c>
      <c r="E33" s="27">
        <v>0</v>
      </c>
    </row>
    <row r="34" spans="1:5" ht="28">
      <c r="A34" s="15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>
      <c r="A35" s="15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>
      <c r="A36" s="15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>
      <c r="A37" s="17" t="s">
        <v>36</v>
      </c>
      <c r="B37" s="26" t="s">
        <v>4</v>
      </c>
      <c r="C37" s="2" t="s">
        <v>4</v>
      </c>
      <c r="D37" s="2" t="s">
        <v>4</v>
      </c>
      <c r="E37" s="27" t="s">
        <v>4</v>
      </c>
    </row>
    <row r="38" spans="1:5">
      <c r="A38" s="16" t="s">
        <v>37</v>
      </c>
      <c r="B38" s="34">
        <v>-999</v>
      </c>
      <c r="C38" s="5">
        <v>-999</v>
      </c>
      <c r="D38" s="5">
        <v>-999</v>
      </c>
      <c r="E38" s="35">
        <v>-999</v>
      </c>
    </row>
    <row r="39" spans="1:5" ht="28">
      <c r="A39" s="15" t="s">
        <v>53</v>
      </c>
      <c r="B39" s="28" t="s">
        <v>4</v>
      </c>
      <c r="C39" s="10" t="s">
        <v>4</v>
      </c>
      <c r="D39" s="10" t="s">
        <v>4</v>
      </c>
      <c r="E39" s="29" t="s">
        <v>4</v>
      </c>
    </row>
    <row r="40" spans="1:5" ht="28">
      <c r="A40" s="15" t="s">
        <v>54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7">
        <f>10*LOG10(10^((E35+E36)/10)+10^(E38/10))</f>
        <v>-167.00000000000003</v>
      </c>
    </row>
    <row r="41" spans="1:5">
      <c r="A41" s="19" t="s">
        <v>39</v>
      </c>
      <c r="B41" s="26" t="s">
        <v>4</v>
      </c>
      <c r="C41" s="2" t="s">
        <v>4</v>
      </c>
      <c r="D41" s="2" t="s">
        <v>4</v>
      </c>
      <c r="E41" s="27" t="s">
        <v>4</v>
      </c>
    </row>
    <row r="42" spans="1:5">
      <c r="A42" s="20" t="s">
        <v>40</v>
      </c>
      <c r="B42" s="36">
        <f>3*180*1000</f>
        <v>540000</v>
      </c>
      <c r="C42" s="6">
        <f t="shared" ref="C42:E42" si="0">3*180*1000</f>
        <v>540000</v>
      </c>
      <c r="D42" s="6">
        <f t="shared" si="0"/>
        <v>540000</v>
      </c>
      <c r="E42" s="37">
        <f t="shared" si="0"/>
        <v>540000</v>
      </c>
    </row>
    <row r="43" spans="1:5">
      <c r="A43" s="15" t="s">
        <v>41</v>
      </c>
      <c r="B43" s="26" t="s">
        <v>4</v>
      </c>
      <c r="C43" s="2" t="s">
        <v>4</v>
      </c>
      <c r="D43" s="2" t="s">
        <v>4</v>
      </c>
      <c r="E43" s="27" t="s">
        <v>4</v>
      </c>
    </row>
    <row r="44" spans="1:5">
      <c r="A44" s="15" t="s">
        <v>42</v>
      </c>
      <c r="B44" s="26">
        <f>B40+10*LOG10(B42)</f>
        <v>-109.67606240177034</v>
      </c>
      <c r="C44" s="2">
        <f>C40+10*LOG10(C42)</f>
        <v>-109.67606240177034</v>
      </c>
      <c r="D44" s="2">
        <f>D40+10*LOG10(D42)</f>
        <v>-109.67606240177034</v>
      </c>
      <c r="E44" s="27">
        <f>E40+10*LOG10(E42)</f>
        <v>-109.67606240177034</v>
      </c>
    </row>
    <row r="45" spans="1:5">
      <c r="A45" s="19" t="s">
        <v>43</v>
      </c>
      <c r="B45" s="26" t="s">
        <v>4</v>
      </c>
      <c r="C45" s="2" t="s">
        <v>4</v>
      </c>
      <c r="D45" s="2" t="s">
        <v>4</v>
      </c>
      <c r="E45" s="27" t="s">
        <v>4</v>
      </c>
    </row>
    <row r="46" spans="1:5">
      <c r="A46" s="20" t="s">
        <v>44</v>
      </c>
      <c r="B46" s="36"/>
      <c r="C46" s="6"/>
      <c r="D46" s="6"/>
      <c r="E46" s="37"/>
    </row>
    <row r="47" spans="1:5">
      <c r="A47" s="15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28">
      <c r="A48" s="15" t="s">
        <v>46</v>
      </c>
      <c r="B48" s="26" t="s">
        <v>4</v>
      </c>
      <c r="C48" s="2" t="s">
        <v>4</v>
      </c>
      <c r="D48" s="2" t="s">
        <v>4</v>
      </c>
      <c r="E48" s="27" t="s">
        <v>4</v>
      </c>
    </row>
    <row r="49" spans="1:5" ht="33.75" customHeight="1">
      <c r="A49" s="15" t="s">
        <v>47</v>
      </c>
      <c r="B49" s="26">
        <v>0</v>
      </c>
      <c r="C49" s="2">
        <v>0</v>
      </c>
      <c r="D49" s="2">
        <v>0</v>
      </c>
      <c r="E49" s="27">
        <v>0</v>
      </c>
    </row>
    <row r="50" spans="1:5" ht="28">
      <c r="A50" s="15" t="s">
        <v>48</v>
      </c>
      <c r="B50" s="28" t="s">
        <v>4</v>
      </c>
      <c r="C50" s="10" t="s">
        <v>4</v>
      </c>
      <c r="D50" s="10" t="s">
        <v>4</v>
      </c>
      <c r="E50" s="29" t="s">
        <v>4</v>
      </c>
    </row>
    <row r="51" spans="1:5" ht="28">
      <c r="A51" s="15" t="s">
        <v>49</v>
      </c>
      <c r="B51" s="26">
        <f>B44+B46+B47-B49</f>
        <v>-107.67606240177034</v>
      </c>
      <c r="C51" s="2">
        <f>C44+C46+C47-C49</f>
        <v>-107.67606240177034</v>
      </c>
      <c r="D51" s="2">
        <f>D44+D46+D47-D49</f>
        <v>-107.67606240177034</v>
      </c>
      <c r="E51" s="27">
        <f>E44+E46+E47-E49</f>
        <v>-107.67606240177034</v>
      </c>
    </row>
    <row r="52" spans="1:5" ht="28">
      <c r="A52" s="21" t="s">
        <v>50</v>
      </c>
      <c r="B52" s="39" t="s">
        <v>4</v>
      </c>
      <c r="C52" s="8" t="s">
        <v>4</v>
      </c>
      <c r="D52" s="8" t="s">
        <v>4</v>
      </c>
      <c r="E52" s="40" t="s">
        <v>4</v>
      </c>
    </row>
    <row r="53" spans="1:5" ht="28">
      <c r="A53" s="22" t="s">
        <v>51</v>
      </c>
      <c r="B53" s="41">
        <f>B26+B30+B33-B34-B51</f>
        <v>154.03089986991947</v>
      </c>
      <c r="C53" s="7">
        <f t="shared" ref="C53:D53" si="1">C26+C30+C33-C34-C51</f>
        <v>154.03089986991947</v>
      </c>
      <c r="D53" s="7">
        <f t="shared" si="1"/>
        <v>154.03089986991947</v>
      </c>
      <c r="E53" s="42">
        <f t="shared" ref="E53" si="2">E26+E30+E33-E34-E51</f>
        <v>154.03089986991947</v>
      </c>
    </row>
    <row r="54" spans="1:5" ht="15.5" thickBot="1">
      <c r="A54" s="23" t="s">
        <v>60</v>
      </c>
      <c r="B54" s="61"/>
      <c r="C54" s="62"/>
      <c r="D54" s="62"/>
      <c r="E54" s="63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5"/>
  <cols>
    <col min="1" max="1" width="62.08203125" style="9" customWidth="1"/>
    <col min="2" max="2" width="15.58203125" style="11" customWidth="1"/>
    <col min="3" max="3" width="15.58203125" style="9" customWidth="1"/>
    <col min="4" max="4" width="12.83203125" style="9" bestFit="1" customWidth="1"/>
    <col min="5" max="16384" width="9" style="9"/>
  </cols>
  <sheetData>
    <row r="1" spans="1:4" ht="14.25" customHeight="1">
      <c r="A1" s="13" t="s">
        <v>70</v>
      </c>
      <c r="B1" s="67" t="s">
        <v>58</v>
      </c>
      <c r="C1" s="68"/>
      <c r="D1" s="69"/>
    </row>
    <row r="2" spans="1:4" ht="56">
      <c r="A2" s="14" t="s">
        <v>0</v>
      </c>
      <c r="B2" s="24" t="s">
        <v>61</v>
      </c>
      <c r="C2" s="12" t="s">
        <v>57</v>
      </c>
      <c r="D2" s="25" t="s">
        <v>71</v>
      </c>
    </row>
    <row r="3" spans="1:4">
      <c r="A3" s="15" t="s">
        <v>1</v>
      </c>
      <c r="B3" s="26">
        <v>0.7</v>
      </c>
      <c r="C3" s="2">
        <v>0.7</v>
      </c>
      <c r="D3" s="27">
        <v>0.7</v>
      </c>
    </row>
    <row r="4" spans="1:4">
      <c r="A4" s="15" t="s">
        <v>2</v>
      </c>
      <c r="B4" s="26">
        <v>20</v>
      </c>
      <c r="C4" s="2">
        <v>20</v>
      </c>
      <c r="D4" s="27">
        <v>20</v>
      </c>
    </row>
    <row r="5" spans="1:4">
      <c r="A5" s="15" t="s">
        <v>3</v>
      </c>
      <c r="B5" s="28" t="s">
        <v>4</v>
      </c>
      <c r="C5" s="10" t="s">
        <v>4</v>
      </c>
      <c r="D5" s="29" t="s">
        <v>4</v>
      </c>
    </row>
    <row r="6" spans="1:4">
      <c r="A6" s="15" t="s">
        <v>5</v>
      </c>
      <c r="B6" s="28" t="s">
        <v>4</v>
      </c>
      <c r="C6" s="10" t="s">
        <v>4</v>
      </c>
      <c r="D6" s="29" t="s">
        <v>4</v>
      </c>
    </row>
    <row r="7" spans="1:4">
      <c r="A7" s="15" t="s">
        <v>6</v>
      </c>
      <c r="B7" s="28" t="s">
        <v>4</v>
      </c>
      <c r="C7" s="10" t="s">
        <v>4</v>
      </c>
      <c r="D7" s="29" t="s">
        <v>4</v>
      </c>
    </row>
    <row r="8" spans="1:4">
      <c r="A8" s="15" t="s">
        <v>7</v>
      </c>
      <c r="B8" s="30">
        <v>0.1</v>
      </c>
      <c r="C8" s="3">
        <v>0.1</v>
      </c>
      <c r="D8" s="31">
        <v>0.1</v>
      </c>
    </row>
    <row r="9" spans="1:4">
      <c r="A9" s="15" t="s">
        <v>8</v>
      </c>
      <c r="B9" s="26" t="s">
        <v>9</v>
      </c>
      <c r="C9" s="2" t="s">
        <v>9</v>
      </c>
      <c r="D9" s="27" t="s">
        <v>9</v>
      </c>
    </row>
    <row r="10" spans="1:4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</v>
      </c>
      <c r="C12" s="2">
        <v>1</v>
      </c>
      <c r="D12" s="27">
        <v>1</v>
      </c>
    </row>
    <row r="13" spans="1:4">
      <c r="A13" s="16" t="s">
        <v>13</v>
      </c>
      <c r="B13" s="34">
        <v>2</v>
      </c>
      <c r="C13" s="5">
        <v>2</v>
      </c>
      <c r="D13" s="35">
        <v>2</v>
      </c>
    </row>
    <row r="14" spans="1:4">
      <c r="A14" s="17" t="s">
        <v>14</v>
      </c>
      <c r="B14" s="26">
        <v>1</v>
      </c>
      <c r="C14" s="2">
        <v>1</v>
      </c>
      <c r="D14" s="27">
        <v>1</v>
      </c>
    </row>
    <row r="15" spans="1:4">
      <c r="A15" s="15" t="s">
        <v>15</v>
      </c>
      <c r="B15" s="26" t="s">
        <v>4</v>
      </c>
      <c r="C15" s="2" t="s">
        <v>4</v>
      </c>
      <c r="D15" s="27" t="s">
        <v>4</v>
      </c>
    </row>
    <row r="16" spans="1:4">
      <c r="A16" s="15" t="s">
        <v>16</v>
      </c>
      <c r="B16" s="26">
        <v>23</v>
      </c>
      <c r="C16" s="2">
        <v>23</v>
      </c>
      <c r="D16" s="27">
        <v>23</v>
      </c>
    </row>
    <row r="17" spans="1:4" ht="28">
      <c r="A17" s="15" t="s">
        <v>17</v>
      </c>
      <c r="B17" s="26">
        <v>23</v>
      </c>
      <c r="C17" s="2">
        <v>23</v>
      </c>
      <c r="D17" s="27">
        <v>23</v>
      </c>
    </row>
    <row r="18" spans="1:4" ht="42">
      <c r="A18" s="17" t="s">
        <v>18</v>
      </c>
      <c r="B18" s="26">
        <f t="shared" ref="B18:D18" si="0">B19+10*LOG10(B12/B14)-B20</f>
        <v>0</v>
      </c>
      <c r="C18" s="2">
        <f t="shared" ref="C18" si="1">C19+10*LOG10(C12/C14)-C20</f>
        <v>0</v>
      </c>
      <c r="D18" s="27">
        <f t="shared" si="0"/>
        <v>0</v>
      </c>
    </row>
    <row r="19" spans="1:4">
      <c r="A19" s="15" t="s">
        <v>19</v>
      </c>
      <c r="B19" s="26">
        <v>0</v>
      </c>
      <c r="C19" s="1">
        <v>0</v>
      </c>
      <c r="D19" s="38">
        <v>0</v>
      </c>
    </row>
    <row r="20" spans="1:4" ht="42">
      <c r="A20" s="17" t="s">
        <v>20</v>
      </c>
      <c r="B20" s="26">
        <v>0</v>
      </c>
      <c r="C20" s="2">
        <v>0</v>
      </c>
      <c r="D20" s="27">
        <v>0</v>
      </c>
    </row>
    <row r="21" spans="1:4" ht="61.5" customHeight="1">
      <c r="A21" s="17" t="s">
        <v>21</v>
      </c>
      <c r="B21" s="26">
        <v>0</v>
      </c>
      <c r="C21" s="2">
        <v>0</v>
      </c>
      <c r="D21" s="27">
        <v>0</v>
      </c>
    </row>
    <row r="22" spans="1:4">
      <c r="A22" s="15" t="s">
        <v>22</v>
      </c>
      <c r="B22" s="26">
        <v>0</v>
      </c>
      <c r="C22" s="2">
        <v>0</v>
      </c>
      <c r="D22" s="27">
        <v>0</v>
      </c>
    </row>
    <row r="23" spans="1:4">
      <c r="A23" s="15" t="s">
        <v>23</v>
      </c>
      <c r="B23" s="26">
        <v>0</v>
      </c>
      <c r="C23" s="2">
        <v>0</v>
      </c>
      <c r="D23" s="27">
        <v>0</v>
      </c>
    </row>
    <row r="24" spans="1:4" ht="28">
      <c r="A24" s="15" t="s">
        <v>24</v>
      </c>
      <c r="B24" s="26">
        <v>1</v>
      </c>
      <c r="C24" s="2">
        <v>1</v>
      </c>
      <c r="D24" s="27">
        <v>1</v>
      </c>
    </row>
    <row r="25" spans="1:4">
      <c r="A25" s="15" t="s">
        <v>25</v>
      </c>
      <c r="B25" s="28" t="s">
        <v>4</v>
      </c>
      <c r="C25" s="10" t="s">
        <v>4</v>
      </c>
      <c r="D25" s="29" t="s">
        <v>4</v>
      </c>
    </row>
    <row r="26" spans="1:4">
      <c r="A26" s="15" t="s">
        <v>26</v>
      </c>
      <c r="B26" s="26">
        <f t="shared" ref="B26:D26" si="2">B17+B18+B21-B23-B24</f>
        <v>22</v>
      </c>
      <c r="C26" s="2">
        <f t="shared" ref="C26" si="3">C17+C18+C21-C23-C24</f>
        <v>22</v>
      </c>
      <c r="D26" s="27">
        <f t="shared" si="2"/>
        <v>22</v>
      </c>
    </row>
    <row r="27" spans="1:4">
      <c r="A27" s="14" t="s">
        <v>27</v>
      </c>
      <c r="B27" s="32"/>
      <c r="C27" s="4"/>
      <c r="D27" s="33"/>
    </row>
    <row r="28" spans="1:4">
      <c r="A28" s="15" t="s">
        <v>55</v>
      </c>
      <c r="B28" s="26">
        <v>16</v>
      </c>
      <c r="C28" s="2">
        <v>16</v>
      </c>
      <c r="D28" s="27">
        <v>16</v>
      </c>
    </row>
    <row r="29" spans="1:4">
      <c r="A29" s="16" t="s">
        <v>29</v>
      </c>
      <c r="B29" s="34">
        <v>2</v>
      </c>
      <c r="C29" s="5">
        <v>2</v>
      </c>
      <c r="D29" s="35">
        <v>2</v>
      </c>
    </row>
    <row r="30" spans="1:4" ht="42">
      <c r="A30" s="15" t="s">
        <v>30</v>
      </c>
      <c r="B30" s="26">
        <f t="shared" ref="B30:D30" si="4">B31+10*LOG10(B28/B13)-B32</f>
        <v>17.030899869919438</v>
      </c>
      <c r="C30" s="2">
        <f t="shared" ref="C30" si="5">C31+10*LOG10(C28/C13)-C32</f>
        <v>17.030899869919438</v>
      </c>
      <c r="D30" s="27">
        <f t="shared" si="4"/>
        <v>17.030899869919438</v>
      </c>
    </row>
    <row r="31" spans="1:4">
      <c r="A31" s="15" t="s">
        <v>31</v>
      </c>
      <c r="B31" s="26">
        <v>8</v>
      </c>
      <c r="C31" s="2">
        <v>8</v>
      </c>
      <c r="D31" s="27">
        <v>8</v>
      </c>
    </row>
    <row r="32" spans="1:4" ht="42">
      <c r="A32" s="16" t="s">
        <v>32</v>
      </c>
      <c r="B32" s="34">
        <v>0</v>
      </c>
      <c r="C32" s="5">
        <v>0</v>
      </c>
      <c r="D32" s="35">
        <v>0</v>
      </c>
    </row>
    <row r="33" spans="1:4" ht="28">
      <c r="A33" s="18" t="s">
        <v>52</v>
      </c>
      <c r="B33" s="36">
        <v>0</v>
      </c>
      <c r="C33" s="6">
        <v>0</v>
      </c>
      <c r="D33" s="37">
        <v>0</v>
      </c>
    </row>
    <row r="34" spans="1:4" ht="28">
      <c r="A34" s="15" t="s">
        <v>33</v>
      </c>
      <c r="B34" s="26">
        <v>3</v>
      </c>
      <c r="C34" s="2">
        <v>3</v>
      </c>
      <c r="D34" s="27">
        <v>3</v>
      </c>
    </row>
    <row r="35" spans="1:4">
      <c r="A35" s="15" t="s">
        <v>34</v>
      </c>
      <c r="B35" s="26">
        <v>5</v>
      </c>
      <c r="C35" s="2">
        <v>5</v>
      </c>
      <c r="D35" s="27">
        <v>5</v>
      </c>
    </row>
    <row r="36" spans="1:4">
      <c r="A36" s="15" t="s">
        <v>35</v>
      </c>
      <c r="B36" s="26">
        <v>-174</v>
      </c>
      <c r="C36" s="2">
        <v>-174</v>
      </c>
      <c r="D36" s="27">
        <v>-174</v>
      </c>
    </row>
    <row r="37" spans="1:4">
      <c r="A37" s="17" t="s">
        <v>36</v>
      </c>
      <c r="B37" s="26" t="s">
        <v>4</v>
      </c>
      <c r="C37" s="2" t="s">
        <v>4</v>
      </c>
      <c r="D37" s="27" t="s">
        <v>4</v>
      </c>
    </row>
    <row r="38" spans="1:4">
      <c r="A38" s="16" t="s">
        <v>37</v>
      </c>
      <c r="B38" s="34">
        <v>-999</v>
      </c>
      <c r="C38" s="5">
        <v>-999</v>
      </c>
      <c r="D38" s="35">
        <v>-999</v>
      </c>
    </row>
    <row r="39" spans="1:4" ht="28">
      <c r="A39" s="15" t="s">
        <v>38</v>
      </c>
      <c r="B39" s="28" t="s">
        <v>4</v>
      </c>
      <c r="C39" s="10" t="s">
        <v>4</v>
      </c>
      <c r="D39" s="29" t="s">
        <v>4</v>
      </c>
    </row>
    <row r="40" spans="1:4" ht="28">
      <c r="A40" s="15" t="s">
        <v>54</v>
      </c>
      <c r="B40" s="26">
        <f t="shared" ref="B40:D40" si="6">10*LOG10(10^((B35+B36)/10)+10^(B38/10))</f>
        <v>-169.00000000000003</v>
      </c>
      <c r="C40" s="2">
        <f t="shared" ref="C40" si="7">10*LOG10(10^((C35+C36)/10)+10^(C38/10))</f>
        <v>-169.00000000000003</v>
      </c>
      <c r="D40" s="27">
        <f t="shared" si="6"/>
        <v>-169.00000000000003</v>
      </c>
    </row>
    <row r="41" spans="1:4">
      <c r="A41" s="19" t="s">
        <v>39</v>
      </c>
      <c r="B41" s="26" t="s">
        <v>4</v>
      </c>
      <c r="C41" s="2" t="s">
        <v>4</v>
      </c>
      <c r="D41" s="27" t="s">
        <v>4</v>
      </c>
    </row>
    <row r="42" spans="1:4">
      <c r="A42" s="19" t="s">
        <v>40</v>
      </c>
      <c r="B42" s="34">
        <f t="shared" ref="B42:D42" si="8">2*180*1000</f>
        <v>360000</v>
      </c>
      <c r="C42" s="5">
        <f t="shared" si="8"/>
        <v>360000</v>
      </c>
      <c r="D42" s="35">
        <f t="shared" si="8"/>
        <v>360000</v>
      </c>
    </row>
    <row r="43" spans="1:4">
      <c r="A43" s="15" t="s">
        <v>41</v>
      </c>
      <c r="B43" s="28" t="s">
        <v>4</v>
      </c>
      <c r="C43" s="10" t="s">
        <v>4</v>
      </c>
      <c r="D43" s="29" t="s">
        <v>4</v>
      </c>
    </row>
    <row r="44" spans="1:4">
      <c r="A44" s="15" t="s">
        <v>42</v>
      </c>
      <c r="B44" s="26">
        <f t="shared" ref="B44:D44" si="9">B40+10*LOG10(B42)</f>
        <v>-113.43697499232715</v>
      </c>
      <c r="C44" s="2">
        <f t="shared" ref="C44" si="10">C40+10*LOG10(C42)</f>
        <v>-113.43697499232715</v>
      </c>
      <c r="D44" s="27">
        <f t="shared" si="9"/>
        <v>-113.43697499232715</v>
      </c>
    </row>
    <row r="45" spans="1:4">
      <c r="A45" s="19" t="s">
        <v>43</v>
      </c>
      <c r="B45" s="26" t="s">
        <v>4</v>
      </c>
      <c r="C45" s="2" t="s">
        <v>4</v>
      </c>
      <c r="D45" s="27" t="s">
        <v>4</v>
      </c>
    </row>
    <row r="46" spans="1:4">
      <c r="A46" s="43" t="s">
        <v>44</v>
      </c>
      <c r="B46" s="36"/>
      <c r="C46" s="6"/>
      <c r="D46" s="37"/>
    </row>
    <row r="47" spans="1:4">
      <c r="A47" s="15" t="s">
        <v>45</v>
      </c>
      <c r="B47" s="26">
        <v>2</v>
      </c>
      <c r="C47" s="2">
        <v>2</v>
      </c>
      <c r="D47" s="27">
        <v>2</v>
      </c>
    </row>
    <row r="48" spans="1:4" ht="28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28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28">
      <c r="A51" s="15" t="s">
        <v>49</v>
      </c>
      <c r="B51" s="26">
        <f t="shared" ref="B51:D51" si="11">B44+B46+B47-B49</f>
        <v>-111.43697499232715</v>
      </c>
      <c r="C51" s="2">
        <f t="shared" ref="C51" si="12">C44+C46+C47-C49</f>
        <v>-111.43697499232715</v>
      </c>
      <c r="D51" s="27">
        <f t="shared" si="11"/>
        <v>-111.43697499232715</v>
      </c>
    </row>
    <row r="52" spans="1:4" ht="28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28">
      <c r="A53" s="22" t="s">
        <v>51</v>
      </c>
      <c r="B53" s="41">
        <f t="shared" ref="B53:D53" si="13">B26+B30+B33-B34-B51</f>
        <v>147.46787486224659</v>
      </c>
      <c r="C53" s="7">
        <f t="shared" ref="C53" si="14">C26+C30+C33-C34-C51</f>
        <v>147.46787486224659</v>
      </c>
      <c r="D53" s="42">
        <f t="shared" si="13"/>
        <v>147.46787486224659</v>
      </c>
    </row>
    <row r="54" spans="1:4" ht="15.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workbookViewId="0">
      <pane xSplit="1" topLeftCell="B1" activePane="topRight" state="frozen"/>
      <selection pane="topRight" activeCell="B1" sqref="B1:E1"/>
    </sheetView>
  </sheetViews>
  <sheetFormatPr defaultColWidth="9" defaultRowHeight="15"/>
  <cols>
    <col min="1" max="1" width="62.08203125" style="9" customWidth="1"/>
    <col min="2" max="2" width="15.58203125" style="11" customWidth="1"/>
    <col min="3" max="4" width="15.58203125" style="9" customWidth="1"/>
    <col min="5" max="5" width="15.25" style="9" bestFit="1" customWidth="1"/>
    <col min="6" max="16384" width="9" style="9"/>
  </cols>
  <sheetData>
    <row r="1" spans="1:5" ht="14.25" customHeight="1">
      <c r="A1" s="13" t="s">
        <v>70</v>
      </c>
      <c r="B1" s="58" t="s">
        <v>58</v>
      </c>
      <c r="C1" s="59"/>
      <c r="D1" s="59"/>
      <c r="E1" s="60"/>
    </row>
    <row r="2" spans="1:5" ht="70">
      <c r="A2" s="14" t="s">
        <v>0</v>
      </c>
      <c r="B2" s="24" t="s">
        <v>61</v>
      </c>
      <c r="C2" s="12" t="s">
        <v>57</v>
      </c>
      <c r="D2" s="12" t="s">
        <v>79</v>
      </c>
      <c r="E2" s="25" t="s">
        <v>80</v>
      </c>
    </row>
    <row r="3" spans="1:5">
      <c r="A3" s="15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>
      <c r="A4" s="15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>
      <c r="A5" s="15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>
      <c r="A6" s="15" t="s">
        <v>5</v>
      </c>
      <c r="B6" s="26" t="s">
        <v>4</v>
      </c>
      <c r="C6" s="2" t="s">
        <v>4</v>
      </c>
      <c r="D6" s="2" t="s">
        <v>4</v>
      </c>
      <c r="E6" s="27" t="s">
        <v>4</v>
      </c>
    </row>
    <row r="7" spans="1:5">
      <c r="A7" s="15" t="s">
        <v>6</v>
      </c>
      <c r="B7" s="28" t="s">
        <v>4</v>
      </c>
      <c r="C7" s="10" t="s">
        <v>4</v>
      </c>
      <c r="D7" s="10" t="s">
        <v>4</v>
      </c>
      <c r="E7" s="29" t="s">
        <v>4</v>
      </c>
    </row>
    <row r="8" spans="1:5">
      <c r="A8" s="15" t="s">
        <v>7</v>
      </c>
      <c r="B8" s="30">
        <v>0.1</v>
      </c>
      <c r="C8" s="3">
        <v>0.1</v>
      </c>
      <c r="D8" s="3">
        <v>0.1</v>
      </c>
      <c r="E8" s="31">
        <v>0.1</v>
      </c>
    </row>
    <row r="9" spans="1:5">
      <c r="A9" s="15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>
      <c r="A10" s="15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14" t="s">
        <v>11</v>
      </c>
      <c r="B11" s="32"/>
      <c r="C11" s="4"/>
      <c r="D11" s="4"/>
      <c r="E11" s="33"/>
    </row>
    <row r="12" spans="1:5" ht="15" customHeight="1">
      <c r="A12" s="15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>
      <c r="A13" s="16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>
      <c r="A14" s="16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>
      <c r="A15" s="15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28">
      <c r="A17" s="15" t="s">
        <v>17</v>
      </c>
      <c r="B17" s="26">
        <f>B15+10*LOG10(B42/1000000)</f>
        <v>44.785217955012065</v>
      </c>
      <c r="C17" s="2">
        <f>C15+10*LOG10(C42/1000000)</f>
        <v>44.785217955012065</v>
      </c>
      <c r="D17" s="2">
        <f>D15+10*LOG10(D42/1000000)</f>
        <v>42.53212513775344</v>
      </c>
      <c r="E17" s="27">
        <f>E15+10*LOG10(E42/1000000)</f>
        <v>42.53212513775344</v>
      </c>
    </row>
    <row r="18" spans="1:5" ht="42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>
      <c r="A19" s="15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2">
      <c r="A20" s="16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18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>
      <c r="A22" s="15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>
      <c r="A23" s="15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28">
      <c r="A24" s="15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>
      <c r="A25" s="15" t="s">
        <v>25</v>
      </c>
      <c r="B25" s="28" t="s">
        <v>4</v>
      </c>
      <c r="C25" s="10" t="s">
        <v>4</v>
      </c>
      <c r="D25" s="10" t="s">
        <v>4</v>
      </c>
      <c r="E25" s="29" t="s">
        <v>4</v>
      </c>
    </row>
    <row r="26" spans="1:5">
      <c r="A26" s="15" t="s">
        <v>26</v>
      </c>
      <c r="B26" s="26">
        <f>B17+B18+B21-B23-B24</f>
        <v>58.816117824931503</v>
      </c>
      <c r="C26" s="2">
        <f>C17+C18+C21-C23-C24</f>
        <v>58.816117824931503</v>
      </c>
      <c r="D26" s="2">
        <f>D17+D18+D21-D23-D24</f>
        <v>56.563025007672877</v>
      </c>
      <c r="E26" s="27">
        <f>E17+E18+E21-E23-E24</f>
        <v>56.563025007672877</v>
      </c>
    </row>
    <row r="27" spans="1:5">
      <c r="A27" s="14" t="s">
        <v>27</v>
      </c>
      <c r="B27" s="32"/>
      <c r="C27" s="4"/>
      <c r="D27" s="4"/>
      <c r="E27" s="33"/>
    </row>
    <row r="28" spans="1:5">
      <c r="A28" s="15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>
      <c r="A29" s="15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2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>
      <c r="A31" s="15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2">
      <c r="A32" s="17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28">
      <c r="A33" s="17" t="s">
        <v>52</v>
      </c>
      <c r="B33" s="26">
        <v>0</v>
      </c>
      <c r="C33" s="2">
        <v>0</v>
      </c>
      <c r="D33" s="2">
        <v>0</v>
      </c>
      <c r="E33" s="27">
        <v>0</v>
      </c>
    </row>
    <row r="34" spans="1:5" ht="28">
      <c r="A34" s="15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>
      <c r="A35" s="15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>
      <c r="A36" s="15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>
      <c r="A37" s="17" t="s">
        <v>36</v>
      </c>
      <c r="B37" s="26" t="s">
        <v>4</v>
      </c>
      <c r="C37" s="2" t="s">
        <v>4</v>
      </c>
      <c r="D37" s="2" t="s">
        <v>4</v>
      </c>
      <c r="E37" s="27" t="s">
        <v>4</v>
      </c>
    </row>
    <row r="38" spans="1:5">
      <c r="A38" s="16" t="s">
        <v>37</v>
      </c>
      <c r="B38" s="34">
        <v>-999</v>
      </c>
      <c r="C38" s="5">
        <v>-999</v>
      </c>
      <c r="D38" s="5">
        <v>-999</v>
      </c>
      <c r="E38" s="35">
        <v>-999</v>
      </c>
    </row>
    <row r="39" spans="1:5" ht="28">
      <c r="A39" s="15" t="s">
        <v>53</v>
      </c>
      <c r="B39" s="28" t="s">
        <v>4</v>
      </c>
      <c r="C39" s="10" t="s">
        <v>4</v>
      </c>
      <c r="D39" s="10" t="s">
        <v>4</v>
      </c>
      <c r="E39" s="29" t="s">
        <v>4</v>
      </c>
    </row>
    <row r="40" spans="1:5" ht="28">
      <c r="A40" s="15" t="s">
        <v>54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7">
        <f>10*LOG10(10^((E35+E36)/10)+10^(E38/10))</f>
        <v>-167.00000000000003</v>
      </c>
    </row>
    <row r="41" spans="1:5">
      <c r="A41" s="19" t="s">
        <v>39</v>
      </c>
      <c r="B41" s="26" t="s">
        <v>4</v>
      </c>
      <c r="C41" s="2" t="s">
        <v>4</v>
      </c>
      <c r="D41" s="2" t="s">
        <v>4</v>
      </c>
      <c r="E41" s="27" t="s">
        <v>4</v>
      </c>
    </row>
    <row r="42" spans="1:5">
      <c r="A42" s="20" t="s">
        <v>40</v>
      </c>
      <c r="B42" s="36">
        <f>42*180*1000</f>
        <v>7560000</v>
      </c>
      <c r="C42" s="6">
        <f>42*180*1000</f>
        <v>7560000</v>
      </c>
      <c r="D42" s="5">
        <f>25*180*1000</f>
        <v>4500000</v>
      </c>
      <c r="E42" s="35">
        <f>25*180*1000</f>
        <v>4500000</v>
      </c>
    </row>
    <row r="43" spans="1:5">
      <c r="A43" s="15" t="s">
        <v>41</v>
      </c>
      <c r="B43" s="26" t="s">
        <v>4</v>
      </c>
      <c r="C43" s="2" t="s">
        <v>4</v>
      </c>
      <c r="D43" s="2" t="s">
        <v>4</v>
      </c>
      <c r="E43" s="27" t="s">
        <v>4</v>
      </c>
    </row>
    <row r="44" spans="1:5">
      <c r="A44" s="15" t="s">
        <v>42</v>
      </c>
      <c r="B44" s="26">
        <f>B40+10*LOG10(B42)</f>
        <v>-98.21478204498797</v>
      </c>
      <c r="C44" s="2">
        <f>C40+10*LOG10(C42)</f>
        <v>-98.21478204498797</v>
      </c>
      <c r="D44" s="2">
        <f>D40+10*LOG10(D42)</f>
        <v>-100.46787486224659</v>
      </c>
      <c r="E44" s="27">
        <f>E40+10*LOG10(E42)</f>
        <v>-100.46787486224659</v>
      </c>
    </row>
    <row r="45" spans="1:5">
      <c r="A45" s="19" t="s">
        <v>43</v>
      </c>
      <c r="B45" s="26" t="s">
        <v>4</v>
      </c>
      <c r="C45" s="2" t="s">
        <v>4</v>
      </c>
      <c r="D45" s="2" t="s">
        <v>4</v>
      </c>
      <c r="E45" s="27" t="s">
        <v>4</v>
      </c>
    </row>
    <row r="46" spans="1:5">
      <c r="A46" s="20" t="s">
        <v>44</v>
      </c>
      <c r="B46" s="36"/>
      <c r="C46" s="6"/>
      <c r="D46" s="6"/>
      <c r="E46" s="37"/>
    </row>
    <row r="47" spans="1:5">
      <c r="A47" s="15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28">
      <c r="A48" s="15" t="s">
        <v>46</v>
      </c>
      <c r="B48" s="26" t="s">
        <v>4</v>
      </c>
      <c r="C48" s="2" t="s">
        <v>4</v>
      </c>
      <c r="D48" s="2" t="s">
        <v>4</v>
      </c>
      <c r="E48" s="27" t="s">
        <v>4</v>
      </c>
    </row>
    <row r="49" spans="1:5" ht="33.75" customHeight="1">
      <c r="A49" s="15" t="s">
        <v>47</v>
      </c>
      <c r="B49" s="26">
        <v>0</v>
      </c>
      <c r="C49" s="2">
        <v>0</v>
      </c>
      <c r="D49" s="2">
        <v>0</v>
      </c>
      <c r="E49" s="27">
        <v>0</v>
      </c>
    </row>
    <row r="50" spans="1:5" ht="28">
      <c r="A50" s="15" t="s">
        <v>48</v>
      </c>
      <c r="B50" s="28" t="s">
        <v>4</v>
      </c>
      <c r="C50" s="10" t="s">
        <v>4</v>
      </c>
      <c r="D50" s="10" t="s">
        <v>4</v>
      </c>
      <c r="E50" s="29" t="s">
        <v>4</v>
      </c>
    </row>
    <row r="51" spans="1:5" ht="28">
      <c r="A51" s="15" t="s">
        <v>49</v>
      </c>
      <c r="B51" s="26">
        <f>B44+B46+B47-B49</f>
        <v>-96.21478204498797</v>
      </c>
      <c r="C51" s="2">
        <f>C44+C46+C47-C49</f>
        <v>-96.21478204498797</v>
      </c>
      <c r="D51" s="2">
        <f>D44+D46+D47-D49</f>
        <v>-98.467874862246589</v>
      </c>
      <c r="E51" s="27">
        <f>E44+E46+E47-E49</f>
        <v>-98.467874862246589</v>
      </c>
    </row>
    <row r="52" spans="1:5" ht="28">
      <c r="A52" s="21" t="s">
        <v>50</v>
      </c>
      <c r="B52" s="39" t="s">
        <v>4</v>
      </c>
      <c r="C52" s="8" t="s">
        <v>4</v>
      </c>
      <c r="D52" s="8" t="s">
        <v>4</v>
      </c>
      <c r="E52" s="40" t="s">
        <v>4</v>
      </c>
    </row>
    <row r="53" spans="1:5" ht="28">
      <c r="A53" s="22" t="s">
        <v>51</v>
      </c>
      <c r="B53" s="41">
        <f>B26+B30+B33-B34-B51</f>
        <v>154.03089986991947</v>
      </c>
      <c r="C53" s="7">
        <f t="shared" ref="C53:D53" si="0">C26+C30+C33-C34-C51</f>
        <v>154.03089986991947</v>
      </c>
      <c r="D53" s="7">
        <f t="shared" si="0"/>
        <v>154.03089986991947</v>
      </c>
      <c r="E53" s="42">
        <f t="shared" ref="E53" si="1">E26+E30+E33-E34-E51</f>
        <v>154.03089986991947</v>
      </c>
    </row>
    <row r="54" spans="1:5" ht="15.5" thickBot="1">
      <c r="A54" s="23" t="s">
        <v>60</v>
      </c>
      <c r="B54" s="61"/>
      <c r="C54" s="62"/>
      <c r="D54" s="62"/>
      <c r="E54" s="63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5.58203125" style="11" customWidth="1"/>
    <col min="3" max="5" width="15.58203125" style="9" customWidth="1"/>
    <col min="6" max="16384" width="9" style="9"/>
  </cols>
  <sheetData>
    <row r="1" spans="1:5" ht="14.25" customHeight="1">
      <c r="A1" s="13" t="s">
        <v>70</v>
      </c>
      <c r="B1" s="58" t="s">
        <v>58</v>
      </c>
      <c r="C1" s="59"/>
      <c r="D1" s="59"/>
      <c r="E1" s="60"/>
    </row>
    <row r="2" spans="1:5" ht="84">
      <c r="A2" s="14" t="s">
        <v>0</v>
      </c>
      <c r="B2" s="24" t="s">
        <v>66</v>
      </c>
      <c r="C2" s="12" t="s">
        <v>67</v>
      </c>
      <c r="D2" s="12" t="s">
        <v>81</v>
      </c>
      <c r="E2" s="25" t="s">
        <v>74</v>
      </c>
    </row>
    <row r="3" spans="1:5">
      <c r="A3" s="15" t="s">
        <v>1</v>
      </c>
      <c r="B3" s="26">
        <v>0.7</v>
      </c>
      <c r="C3" s="2">
        <v>0.7</v>
      </c>
      <c r="D3" s="2">
        <v>0.7</v>
      </c>
      <c r="E3" s="27">
        <v>0.7</v>
      </c>
    </row>
    <row r="4" spans="1:5">
      <c r="A4" s="15" t="s">
        <v>2</v>
      </c>
      <c r="B4" s="26">
        <v>20</v>
      </c>
      <c r="C4" s="2">
        <v>20</v>
      </c>
      <c r="D4" s="2">
        <v>20</v>
      </c>
      <c r="E4" s="27">
        <v>20</v>
      </c>
    </row>
    <row r="5" spans="1:5">
      <c r="A5" s="15" t="s">
        <v>3</v>
      </c>
      <c r="B5" s="28" t="s">
        <v>4</v>
      </c>
      <c r="C5" s="10" t="s">
        <v>4</v>
      </c>
      <c r="D5" s="10" t="s">
        <v>4</v>
      </c>
      <c r="E5" s="29" t="s">
        <v>4</v>
      </c>
    </row>
    <row r="6" spans="1:5">
      <c r="A6" s="15" t="s">
        <v>5</v>
      </c>
      <c r="B6" s="28" t="s">
        <v>4</v>
      </c>
      <c r="C6" s="10" t="s">
        <v>4</v>
      </c>
      <c r="D6" s="10" t="s">
        <v>4</v>
      </c>
      <c r="E6" s="29" t="s">
        <v>4</v>
      </c>
    </row>
    <row r="7" spans="1:5">
      <c r="A7" s="15" t="s">
        <v>6</v>
      </c>
      <c r="B7" s="30">
        <v>0.01</v>
      </c>
      <c r="C7" s="3">
        <v>0.01</v>
      </c>
      <c r="D7" s="3">
        <v>0.01</v>
      </c>
      <c r="E7" s="31">
        <v>0.01</v>
      </c>
    </row>
    <row r="8" spans="1:5">
      <c r="A8" s="15" t="s">
        <v>7</v>
      </c>
      <c r="B8" s="28" t="s">
        <v>4</v>
      </c>
      <c r="C8" s="10" t="s">
        <v>4</v>
      </c>
      <c r="D8" s="10" t="s">
        <v>4</v>
      </c>
      <c r="E8" s="29" t="s">
        <v>4</v>
      </c>
    </row>
    <row r="9" spans="1:5">
      <c r="A9" s="15" t="s">
        <v>8</v>
      </c>
      <c r="B9" s="26" t="s">
        <v>9</v>
      </c>
      <c r="C9" s="2" t="s">
        <v>9</v>
      </c>
      <c r="D9" s="2" t="s">
        <v>9</v>
      </c>
      <c r="E9" s="27" t="s">
        <v>9</v>
      </c>
    </row>
    <row r="10" spans="1:5">
      <c r="A10" s="15" t="s">
        <v>10</v>
      </c>
      <c r="B10" s="26">
        <v>3</v>
      </c>
      <c r="C10" s="2">
        <v>3</v>
      </c>
      <c r="D10" s="2">
        <v>3</v>
      </c>
      <c r="E10" s="27">
        <v>3</v>
      </c>
    </row>
    <row r="11" spans="1:5">
      <c r="A11" s="14" t="s">
        <v>11</v>
      </c>
      <c r="B11" s="32"/>
      <c r="C11" s="4"/>
      <c r="D11" s="4"/>
      <c r="E11" s="33"/>
    </row>
    <row r="12" spans="1:5" ht="15" customHeight="1">
      <c r="A12" s="15" t="s">
        <v>12</v>
      </c>
      <c r="B12" s="26">
        <v>16</v>
      </c>
      <c r="C12" s="2">
        <v>16</v>
      </c>
      <c r="D12" s="2">
        <v>16</v>
      </c>
      <c r="E12" s="27">
        <v>16</v>
      </c>
    </row>
    <row r="13" spans="1:5">
      <c r="A13" s="16" t="s">
        <v>13</v>
      </c>
      <c r="B13" s="34">
        <v>2</v>
      </c>
      <c r="C13" s="5">
        <v>2</v>
      </c>
      <c r="D13" s="5">
        <v>2</v>
      </c>
      <c r="E13" s="35">
        <v>2</v>
      </c>
    </row>
    <row r="14" spans="1:5">
      <c r="A14" s="16" t="s">
        <v>14</v>
      </c>
      <c r="B14" s="34">
        <v>2</v>
      </c>
      <c r="C14" s="5">
        <v>2</v>
      </c>
      <c r="D14" s="5">
        <v>2</v>
      </c>
      <c r="E14" s="35">
        <v>2</v>
      </c>
    </row>
    <row r="15" spans="1:5">
      <c r="A15" s="15" t="s">
        <v>15</v>
      </c>
      <c r="B15" s="26">
        <v>36</v>
      </c>
      <c r="C15" s="2">
        <v>36</v>
      </c>
      <c r="D15" s="2">
        <v>36</v>
      </c>
      <c r="E15" s="27">
        <v>36</v>
      </c>
    </row>
    <row r="16" spans="1:5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  <c r="E16" s="27">
        <f>E15+10*LOG10(E4)</f>
        <v>49.010299956639813</v>
      </c>
    </row>
    <row r="17" spans="1:5" ht="28">
      <c r="A17" s="15" t="s">
        <v>17</v>
      </c>
      <c r="B17" s="26">
        <f>B15+10*LOG10(B41/1000000)</f>
        <v>45.365137424788934</v>
      </c>
      <c r="C17" s="2">
        <f>C15+10*LOG10(C41/1000000)</f>
        <v>45.365137424788934</v>
      </c>
      <c r="D17" s="2">
        <f>D15+10*LOG10(D41/1000000)</f>
        <v>42.354837468149121</v>
      </c>
      <c r="E17" s="27">
        <f>E15+10*LOG10(E41/1000000)</f>
        <v>42.354837468149121</v>
      </c>
    </row>
    <row r="18" spans="1:5" ht="42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  <c r="E18" s="27">
        <f>E19+10*LOG10(E12/E13)-E20</f>
        <v>17.030899869919438</v>
      </c>
    </row>
    <row r="19" spans="1:5">
      <c r="A19" s="15" t="s">
        <v>19</v>
      </c>
      <c r="B19" s="26">
        <v>8</v>
      </c>
      <c r="C19" s="2">
        <v>8</v>
      </c>
      <c r="D19" s="2">
        <v>8</v>
      </c>
      <c r="E19" s="27">
        <v>8</v>
      </c>
    </row>
    <row r="20" spans="1:5" ht="42">
      <c r="A20" s="16" t="s">
        <v>20</v>
      </c>
      <c r="B20" s="34">
        <v>0</v>
      </c>
      <c r="C20" s="5">
        <v>0</v>
      </c>
      <c r="D20" s="5">
        <v>0</v>
      </c>
      <c r="E20" s="35">
        <v>0</v>
      </c>
    </row>
    <row r="21" spans="1:5" ht="61.5" customHeight="1">
      <c r="A21" s="18" t="s">
        <v>21</v>
      </c>
      <c r="B21" s="36">
        <v>0</v>
      </c>
      <c r="C21" s="6">
        <v>0</v>
      </c>
      <c r="D21" s="6">
        <v>0</v>
      </c>
      <c r="E21" s="37">
        <v>0</v>
      </c>
    </row>
    <row r="22" spans="1:5">
      <c r="A22" s="15" t="s">
        <v>22</v>
      </c>
      <c r="B22" s="26">
        <v>0</v>
      </c>
      <c r="C22" s="2">
        <v>0</v>
      </c>
      <c r="D22" s="2">
        <v>0</v>
      </c>
      <c r="E22" s="27">
        <v>0</v>
      </c>
    </row>
    <row r="23" spans="1:5">
      <c r="A23" s="15" t="s">
        <v>23</v>
      </c>
      <c r="B23" s="26">
        <v>0</v>
      </c>
      <c r="C23" s="2">
        <v>0</v>
      </c>
      <c r="D23" s="2">
        <v>0</v>
      </c>
      <c r="E23" s="27">
        <v>0</v>
      </c>
    </row>
    <row r="24" spans="1:5" ht="28">
      <c r="A24" s="15" t="s">
        <v>24</v>
      </c>
      <c r="B24" s="26">
        <v>3</v>
      </c>
      <c r="C24" s="2">
        <v>3</v>
      </c>
      <c r="D24" s="2">
        <v>3</v>
      </c>
      <c r="E24" s="27">
        <v>3</v>
      </c>
    </row>
    <row r="25" spans="1:5">
      <c r="A25" s="15" t="s">
        <v>25</v>
      </c>
      <c r="B25" s="26">
        <f>B17+B18+B21+B22-B24</f>
        <v>59.396037294708371</v>
      </c>
      <c r="C25" s="2">
        <f>C17+C18+C21+C22-C24</f>
        <v>59.396037294708371</v>
      </c>
      <c r="D25" s="2">
        <f>D17+D18+D21+D22-D24</f>
        <v>56.385737338068559</v>
      </c>
      <c r="E25" s="27">
        <f>E17+E18+E21+E22-E24</f>
        <v>56.385737338068559</v>
      </c>
    </row>
    <row r="26" spans="1:5">
      <c r="A26" s="15" t="s">
        <v>26</v>
      </c>
      <c r="B26" s="28" t="s">
        <v>4</v>
      </c>
      <c r="C26" s="10" t="s">
        <v>4</v>
      </c>
      <c r="D26" s="10" t="s">
        <v>4</v>
      </c>
      <c r="E26" s="29" t="s">
        <v>4</v>
      </c>
    </row>
    <row r="27" spans="1:5">
      <c r="A27" s="14" t="s">
        <v>27</v>
      </c>
      <c r="B27" s="32"/>
      <c r="C27" s="4"/>
      <c r="D27" s="4"/>
      <c r="E27" s="33"/>
    </row>
    <row r="28" spans="1:5">
      <c r="A28" s="15" t="s">
        <v>28</v>
      </c>
      <c r="B28" s="26">
        <v>2</v>
      </c>
      <c r="C28" s="2">
        <v>1</v>
      </c>
      <c r="D28" s="2">
        <v>1</v>
      </c>
      <c r="E28" s="27">
        <v>1</v>
      </c>
    </row>
    <row r="29" spans="1:5">
      <c r="A29" s="15" t="s">
        <v>29</v>
      </c>
      <c r="B29" s="26">
        <v>2</v>
      </c>
      <c r="C29" s="2">
        <v>1</v>
      </c>
      <c r="D29" s="2">
        <v>1</v>
      </c>
      <c r="E29" s="27">
        <v>1</v>
      </c>
    </row>
    <row r="30" spans="1:5" ht="42">
      <c r="A30" s="15" t="s">
        <v>30</v>
      </c>
      <c r="B30" s="26">
        <f>B31+10*LOG10(B28/B29)-B32</f>
        <v>0</v>
      </c>
      <c r="C30" s="2">
        <f>C31+10*LOG10(C28/C29)-C32</f>
        <v>0</v>
      </c>
      <c r="D30" s="2">
        <f>D31+10*LOG10(D28/D29)-D32</f>
        <v>0</v>
      </c>
      <c r="E30" s="27">
        <f>E31+10*LOG10(E28/E29)-E32</f>
        <v>0</v>
      </c>
    </row>
    <row r="31" spans="1:5">
      <c r="A31" s="15" t="s">
        <v>31</v>
      </c>
      <c r="B31" s="26">
        <v>0</v>
      </c>
      <c r="C31" s="1">
        <v>0</v>
      </c>
      <c r="D31" s="1">
        <v>0</v>
      </c>
      <c r="E31" s="38">
        <v>0</v>
      </c>
    </row>
    <row r="32" spans="1:5" ht="42">
      <c r="A32" s="17" t="s">
        <v>32</v>
      </c>
      <c r="B32" s="26">
        <v>0</v>
      </c>
      <c r="C32" s="2">
        <v>0</v>
      </c>
      <c r="D32" s="2">
        <v>0</v>
      </c>
      <c r="E32" s="27">
        <v>0</v>
      </c>
    </row>
    <row r="33" spans="1:5" ht="28">
      <c r="A33" s="17" t="s">
        <v>52</v>
      </c>
      <c r="B33" s="26">
        <v>0</v>
      </c>
      <c r="C33" s="2">
        <v>0</v>
      </c>
      <c r="D33" s="2">
        <v>0</v>
      </c>
      <c r="E33" s="27">
        <v>0</v>
      </c>
    </row>
    <row r="34" spans="1:5" ht="28">
      <c r="A34" s="15" t="s">
        <v>33</v>
      </c>
      <c r="B34" s="26">
        <v>1</v>
      </c>
      <c r="C34" s="2">
        <v>1</v>
      </c>
      <c r="D34" s="2">
        <v>1</v>
      </c>
      <c r="E34" s="27">
        <v>1</v>
      </c>
    </row>
    <row r="35" spans="1:5">
      <c r="A35" s="15" t="s">
        <v>34</v>
      </c>
      <c r="B35" s="26">
        <v>7</v>
      </c>
      <c r="C35" s="2">
        <v>7</v>
      </c>
      <c r="D35" s="2">
        <v>7</v>
      </c>
      <c r="E35" s="27">
        <v>7</v>
      </c>
    </row>
    <row r="36" spans="1:5">
      <c r="A36" s="15" t="s">
        <v>35</v>
      </c>
      <c r="B36" s="26">
        <v>-174</v>
      </c>
      <c r="C36" s="2">
        <v>-174</v>
      </c>
      <c r="D36" s="2">
        <v>-174</v>
      </c>
      <c r="E36" s="27">
        <v>-174</v>
      </c>
    </row>
    <row r="37" spans="1:5">
      <c r="A37" s="16" t="s">
        <v>36</v>
      </c>
      <c r="B37" s="34">
        <v>-999</v>
      </c>
      <c r="C37" s="5">
        <v>-999</v>
      </c>
      <c r="D37" s="5">
        <v>-999</v>
      </c>
      <c r="E37" s="35">
        <v>-999</v>
      </c>
    </row>
    <row r="38" spans="1:5">
      <c r="A38" s="17" t="s">
        <v>37</v>
      </c>
      <c r="B38" s="26" t="s">
        <v>4</v>
      </c>
      <c r="C38" s="2" t="s">
        <v>4</v>
      </c>
      <c r="D38" s="2" t="s">
        <v>4</v>
      </c>
      <c r="E38" s="27" t="s">
        <v>4</v>
      </c>
    </row>
    <row r="39" spans="1:5" ht="28">
      <c r="A39" s="15" t="s">
        <v>53</v>
      </c>
      <c r="B39" s="26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7">
        <f>10*LOG10(10^((E35+E36)/10)+10^(E37/10))</f>
        <v>-167.00000000000003</v>
      </c>
    </row>
    <row r="40" spans="1:5" ht="28">
      <c r="A40" s="15" t="s">
        <v>54</v>
      </c>
      <c r="B40" s="28" t="s">
        <v>4</v>
      </c>
      <c r="C40" s="10" t="s">
        <v>4</v>
      </c>
      <c r="D40" s="10" t="s">
        <v>4</v>
      </c>
      <c r="E40" s="29" t="s">
        <v>4</v>
      </c>
    </row>
    <row r="41" spans="1:5">
      <c r="A41" s="19" t="s">
        <v>39</v>
      </c>
      <c r="B41" s="34">
        <f>48*180*1000</f>
        <v>8640000</v>
      </c>
      <c r="C41" s="5">
        <f t="shared" ref="C41" si="0">48*180*1000</f>
        <v>8640000</v>
      </c>
      <c r="D41" s="5">
        <f>24*180*1000</f>
        <v>4320000</v>
      </c>
      <c r="E41" s="35">
        <f>24*180*1000</f>
        <v>4320000</v>
      </c>
    </row>
    <row r="42" spans="1:5">
      <c r="A42" s="19" t="s">
        <v>40</v>
      </c>
      <c r="B42" s="26" t="s">
        <v>4</v>
      </c>
      <c r="C42" s="2" t="s">
        <v>4</v>
      </c>
      <c r="D42" s="2" t="s">
        <v>4</v>
      </c>
      <c r="E42" s="27" t="s">
        <v>4</v>
      </c>
    </row>
    <row r="43" spans="1:5">
      <c r="A43" s="15" t="s">
        <v>41</v>
      </c>
      <c r="B43" s="26">
        <f>B39+10*LOG10(B41)</f>
        <v>-97.634862575211102</v>
      </c>
      <c r="C43" s="2">
        <f>C39+10*LOG10(C41)</f>
        <v>-97.634862575211102</v>
      </c>
      <c r="D43" s="2">
        <f>D39+10*LOG10(D41)</f>
        <v>-100.64516253185091</v>
      </c>
      <c r="E43" s="27">
        <f>E39+10*LOG10(E41)</f>
        <v>-100.64516253185091</v>
      </c>
    </row>
    <row r="44" spans="1:5">
      <c r="A44" s="15" t="s">
        <v>42</v>
      </c>
      <c r="B44" s="28" t="s">
        <v>4</v>
      </c>
      <c r="C44" s="10" t="s">
        <v>4</v>
      </c>
      <c r="D44" s="10" t="s">
        <v>4</v>
      </c>
      <c r="E44" s="29" t="s">
        <v>4</v>
      </c>
    </row>
    <row r="45" spans="1:5">
      <c r="A45" s="43" t="s">
        <v>43</v>
      </c>
      <c r="B45" s="34"/>
      <c r="C45" s="5"/>
      <c r="D45" s="5"/>
      <c r="E45" s="35"/>
    </row>
    <row r="46" spans="1:5">
      <c r="A46" s="19" t="s">
        <v>44</v>
      </c>
      <c r="B46" s="26" t="s">
        <v>4</v>
      </c>
      <c r="C46" s="2" t="s">
        <v>4</v>
      </c>
      <c r="D46" s="2" t="s">
        <v>4</v>
      </c>
      <c r="E46" s="27" t="s">
        <v>4</v>
      </c>
    </row>
    <row r="47" spans="1:5">
      <c r="A47" s="15" t="s">
        <v>45</v>
      </c>
      <c r="B47" s="26">
        <v>2</v>
      </c>
      <c r="C47" s="2">
        <v>2</v>
      </c>
      <c r="D47" s="2">
        <v>2</v>
      </c>
      <c r="E47" s="27">
        <v>2</v>
      </c>
    </row>
    <row r="48" spans="1:5" ht="28">
      <c r="A48" s="15" t="s">
        <v>46</v>
      </c>
      <c r="B48" s="26">
        <v>0</v>
      </c>
      <c r="C48" s="2">
        <v>0</v>
      </c>
      <c r="D48" s="2">
        <v>0</v>
      </c>
      <c r="E48" s="27">
        <v>0</v>
      </c>
    </row>
    <row r="49" spans="1:5" ht="33.75" customHeight="1">
      <c r="A49" s="15" t="s">
        <v>47</v>
      </c>
      <c r="B49" s="28" t="s">
        <v>4</v>
      </c>
      <c r="C49" s="10" t="s">
        <v>4</v>
      </c>
      <c r="D49" s="10" t="s">
        <v>4</v>
      </c>
      <c r="E49" s="29" t="s">
        <v>4</v>
      </c>
    </row>
    <row r="50" spans="1:5" ht="28">
      <c r="A50" s="15" t="s">
        <v>48</v>
      </c>
      <c r="B50" s="26">
        <f>B43+B45+B47-B48</f>
        <v>-95.634862575211102</v>
      </c>
      <c r="C50" s="2">
        <f>C43+C45+C47-C48</f>
        <v>-95.634862575211102</v>
      </c>
      <c r="D50" s="2">
        <f>D43+D45+D47-D48</f>
        <v>-98.645162531850914</v>
      </c>
      <c r="E50" s="27">
        <f>E43+E45+E47-E48</f>
        <v>-98.645162531850914</v>
      </c>
    </row>
    <row r="51" spans="1:5" ht="28">
      <c r="A51" s="15" t="s">
        <v>49</v>
      </c>
      <c r="B51" s="28" t="s">
        <v>4</v>
      </c>
      <c r="C51" s="10" t="s">
        <v>4</v>
      </c>
      <c r="D51" s="10" t="s">
        <v>4</v>
      </c>
      <c r="E51" s="29" t="s">
        <v>4</v>
      </c>
    </row>
    <row r="52" spans="1:5" ht="28">
      <c r="A52" s="22" t="s">
        <v>50</v>
      </c>
      <c r="B52" s="41">
        <f>B25+B30+B33-B34-B50</f>
        <v>154.03089986991947</v>
      </c>
      <c r="C52" s="7">
        <f t="shared" ref="C52:D52" si="1">C25+C30+C33-C34-C50</f>
        <v>154.03089986991947</v>
      </c>
      <c r="D52" s="7">
        <f t="shared" si="1"/>
        <v>154.03089986991947</v>
      </c>
      <c r="E52" s="42">
        <f t="shared" ref="E52" si="2">E25+E30+E33-E34-E50</f>
        <v>154.03089986991947</v>
      </c>
    </row>
    <row r="53" spans="1:5" ht="28">
      <c r="A53" s="21" t="s">
        <v>51</v>
      </c>
      <c r="B53" s="39" t="s">
        <v>4</v>
      </c>
      <c r="C53" s="8" t="s">
        <v>4</v>
      </c>
      <c r="D53" s="8" t="s">
        <v>4</v>
      </c>
      <c r="E53" s="40" t="s">
        <v>4</v>
      </c>
    </row>
    <row r="54" spans="1:5" ht="15.5" thickBot="1">
      <c r="A54" s="23" t="s">
        <v>60</v>
      </c>
      <c r="B54" s="61"/>
      <c r="C54" s="62"/>
      <c r="D54" s="62"/>
      <c r="E54" s="63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62.08203125" style="9" customWidth="1"/>
    <col min="2" max="2" width="14.08203125" style="11" bestFit="1" customWidth="1"/>
    <col min="3" max="3" width="12.58203125" style="9" bestFit="1" customWidth="1"/>
    <col min="4" max="4" width="16" style="9" bestFit="1" customWidth="1"/>
    <col min="5" max="16384" width="9" style="9"/>
  </cols>
  <sheetData>
    <row r="1" spans="1:4" ht="14.25" customHeight="1">
      <c r="A1" s="13" t="s">
        <v>70</v>
      </c>
      <c r="B1" s="67" t="s">
        <v>58</v>
      </c>
      <c r="C1" s="68"/>
      <c r="D1" s="69"/>
    </row>
    <row r="2" spans="1:4" ht="42">
      <c r="A2" s="14" t="s">
        <v>0</v>
      </c>
      <c r="B2" s="24" t="s">
        <v>63</v>
      </c>
      <c r="C2" s="12" t="s">
        <v>62</v>
      </c>
      <c r="D2" s="25" t="s">
        <v>82</v>
      </c>
    </row>
    <row r="3" spans="1:4">
      <c r="A3" s="15" t="s">
        <v>1</v>
      </c>
      <c r="B3" s="26">
        <v>0.7</v>
      </c>
      <c r="C3" s="2">
        <v>0.7</v>
      </c>
      <c r="D3" s="27">
        <v>0.7</v>
      </c>
    </row>
    <row r="4" spans="1:4">
      <c r="A4" s="15" t="s">
        <v>2</v>
      </c>
      <c r="B4" s="26">
        <v>20</v>
      </c>
      <c r="C4" s="2">
        <v>20</v>
      </c>
      <c r="D4" s="27">
        <v>20</v>
      </c>
    </row>
    <row r="5" spans="1:4">
      <c r="A5" s="15" t="s">
        <v>3</v>
      </c>
      <c r="B5" s="28" t="s">
        <v>4</v>
      </c>
      <c r="C5" s="10" t="s">
        <v>4</v>
      </c>
      <c r="D5" s="29" t="s">
        <v>4</v>
      </c>
    </row>
    <row r="6" spans="1:4">
      <c r="A6" s="15" t="s">
        <v>5</v>
      </c>
      <c r="B6" s="26">
        <v>1000000</v>
      </c>
      <c r="C6" s="2">
        <v>1000000</v>
      </c>
      <c r="D6" s="27">
        <v>250000</v>
      </c>
    </row>
    <row r="7" spans="1:4">
      <c r="A7" s="15" t="s">
        <v>6</v>
      </c>
      <c r="B7" s="28" t="s">
        <v>4</v>
      </c>
      <c r="C7" s="10" t="s">
        <v>4</v>
      </c>
      <c r="D7" s="29" t="s">
        <v>4</v>
      </c>
    </row>
    <row r="8" spans="1:4">
      <c r="A8" s="15" t="s">
        <v>7</v>
      </c>
      <c r="B8" s="30">
        <v>0.1</v>
      </c>
      <c r="C8" s="3">
        <v>0.1</v>
      </c>
      <c r="D8" s="31">
        <v>0.1</v>
      </c>
    </row>
    <row r="9" spans="1:4">
      <c r="A9" s="15" t="s">
        <v>8</v>
      </c>
      <c r="B9" s="26" t="s">
        <v>9</v>
      </c>
      <c r="C9" s="2" t="s">
        <v>9</v>
      </c>
      <c r="D9" s="27" t="s">
        <v>9</v>
      </c>
    </row>
    <row r="10" spans="1:4">
      <c r="A10" s="15" t="s">
        <v>10</v>
      </c>
      <c r="B10" s="26">
        <v>3</v>
      </c>
      <c r="C10" s="2">
        <v>3</v>
      </c>
      <c r="D10" s="27">
        <v>3</v>
      </c>
    </row>
    <row r="11" spans="1:4">
      <c r="A11" s="14" t="s">
        <v>11</v>
      </c>
      <c r="B11" s="32"/>
      <c r="C11" s="4"/>
      <c r="D11" s="33"/>
    </row>
    <row r="12" spans="1:4" ht="15" customHeight="1">
      <c r="A12" s="15" t="s">
        <v>12</v>
      </c>
      <c r="B12" s="26">
        <v>16</v>
      </c>
      <c r="C12" s="2">
        <v>16</v>
      </c>
      <c r="D12" s="27">
        <v>16</v>
      </c>
    </row>
    <row r="13" spans="1:4">
      <c r="A13" s="16" t="s">
        <v>13</v>
      </c>
      <c r="B13" s="34">
        <v>2</v>
      </c>
      <c r="C13" s="5">
        <v>2</v>
      </c>
      <c r="D13" s="35">
        <v>2</v>
      </c>
    </row>
    <row r="14" spans="1:4">
      <c r="A14" s="16" t="s">
        <v>14</v>
      </c>
      <c r="B14" s="34">
        <v>2</v>
      </c>
      <c r="C14" s="5">
        <v>2</v>
      </c>
      <c r="D14" s="35">
        <v>2</v>
      </c>
    </row>
    <row r="15" spans="1:4">
      <c r="A15" s="15" t="s">
        <v>15</v>
      </c>
      <c r="B15" s="26">
        <v>36</v>
      </c>
      <c r="C15" s="2">
        <v>36</v>
      </c>
      <c r="D15" s="27">
        <v>36</v>
      </c>
    </row>
    <row r="16" spans="1:4">
      <c r="A16" s="15" t="s">
        <v>16</v>
      </c>
      <c r="B16" s="26">
        <f>B15+10*LOG10(B4)</f>
        <v>49.010299956639813</v>
      </c>
      <c r="C16" s="2">
        <f>C15+10*LOG10(C4)</f>
        <v>49.010299956639813</v>
      </c>
      <c r="D16" s="27">
        <f>D15+10*LOG10(D4)</f>
        <v>49.010299956639813</v>
      </c>
    </row>
    <row r="17" spans="1:4" ht="28">
      <c r="A17" s="15" t="s">
        <v>17</v>
      </c>
      <c r="B17" s="26">
        <f>B15+10*LOG10(B42/1000000)</f>
        <v>44.463371121298053</v>
      </c>
      <c r="C17" s="2">
        <f>C15+10*LOG10(C42/1000000)</f>
        <v>44.463371121298053</v>
      </c>
      <c r="D17" s="27">
        <f>D15+10*LOG10(D42/1000000)</f>
        <v>42.53212513775344</v>
      </c>
    </row>
    <row r="18" spans="1:4" ht="42">
      <c r="A18" s="17" t="s">
        <v>18</v>
      </c>
      <c r="B18" s="26">
        <f>B19+10*LOG10(B12/B13)-B20</f>
        <v>17.030899869919438</v>
      </c>
      <c r="C18" s="2">
        <f>C19+10*LOG10(C12/C13)-C20</f>
        <v>17.030899869919438</v>
      </c>
      <c r="D18" s="27">
        <f>D19+10*LOG10(D12/D13)-D20</f>
        <v>17.030899869919438</v>
      </c>
    </row>
    <row r="19" spans="1:4">
      <c r="A19" s="15" t="s">
        <v>19</v>
      </c>
      <c r="B19" s="26">
        <v>8</v>
      </c>
      <c r="C19" s="2">
        <v>8</v>
      </c>
      <c r="D19" s="27">
        <v>8</v>
      </c>
    </row>
    <row r="20" spans="1:4" ht="42">
      <c r="A20" s="16" t="s">
        <v>20</v>
      </c>
      <c r="B20" s="34">
        <v>0</v>
      </c>
      <c r="C20" s="5">
        <v>0</v>
      </c>
      <c r="D20" s="35">
        <v>0</v>
      </c>
    </row>
    <row r="21" spans="1:4" ht="61.5" customHeight="1">
      <c r="A21" s="18" t="s">
        <v>21</v>
      </c>
      <c r="B21" s="36">
        <v>0</v>
      </c>
      <c r="C21" s="6">
        <v>0</v>
      </c>
      <c r="D21" s="37">
        <v>0</v>
      </c>
    </row>
    <row r="22" spans="1:4">
      <c r="A22" s="15" t="s">
        <v>22</v>
      </c>
      <c r="B22" s="26">
        <v>0</v>
      </c>
      <c r="C22" s="2">
        <v>0</v>
      </c>
      <c r="D22" s="27">
        <v>0</v>
      </c>
    </row>
    <row r="23" spans="1:4">
      <c r="A23" s="15" t="s">
        <v>23</v>
      </c>
      <c r="B23" s="26">
        <v>0</v>
      </c>
      <c r="C23" s="2">
        <v>0</v>
      </c>
      <c r="D23" s="27">
        <v>0</v>
      </c>
    </row>
    <row r="24" spans="1:4" ht="28">
      <c r="A24" s="15" t="s">
        <v>24</v>
      </c>
      <c r="B24" s="26">
        <v>3</v>
      </c>
      <c r="C24" s="2">
        <v>3</v>
      </c>
      <c r="D24" s="27">
        <v>3</v>
      </c>
    </row>
    <row r="25" spans="1:4">
      <c r="A25" s="15" t="s">
        <v>25</v>
      </c>
      <c r="B25" s="28" t="s">
        <v>4</v>
      </c>
      <c r="C25" s="10" t="s">
        <v>4</v>
      </c>
      <c r="D25" s="29" t="s">
        <v>4</v>
      </c>
    </row>
    <row r="26" spans="1:4">
      <c r="A26" s="15" t="s">
        <v>26</v>
      </c>
      <c r="B26" s="26">
        <f>B17+B18+B21-B23-B24</f>
        <v>58.494270991217491</v>
      </c>
      <c r="C26" s="2">
        <f>C17+C18+C21-C23-C24</f>
        <v>58.494270991217491</v>
      </c>
      <c r="D26" s="27">
        <f>D17+D18+D21-D23-D24</f>
        <v>56.563025007672877</v>
      </c>
    </row>
    <row r="27" spans="1:4">
      <c r="A27" s="14" t="s">
        <v>27</v>
      </c>
      <c r="B27" s="32"/>
      <c r="C27" s="4"/>
      <c r="D27" s="33"/>
    </row>
    <row r="28" spans="1:4">
      <c r="A28" s="15" t="s">
        <v>28</v>
      </c>
      <c r="B28" s="26">
        <v>2</v>
      </c>
      <c r="C28" s="2">
        <v>1</v>
      </c>
      <c r="D28" s="27">
        <v>1</v>
      </c>
    </row>
    <row r="29" spans="1:4">
      <c r="A29" s="15" t="s">
        <v>29</v>
      </c>
      <c r="B29" s="26">
        <v>2</v>
      </c>
      <c r="C29" s="2">
        <v>1</v>
      </c>
      <c r="D29" s="27">
        <v>1</v>
      </c>
    </row>
    <row r="30" spans="1:4" ht="42">
      <c r="A30" s="15" t="s">
        <v>30</v>
      </c>
      <c r="B30" s="26">
        <f>B31+10*LOG10(B28/B29)-B32</f>
        <v>0</v>
      </c>
      <c r="C30" s="2">
        <f>C31+10*LOG10(C28/C29)-C32</f>
        <v>0</v>
      </c>
      <c r="D30" s="27">
        <f>D31+10*LOG10(D28/D29)-D32</f>
        <v>0</v>
      </c>
    </row>
    <row r="31" spans="1:4">
      <c r="A31" s="15" t="s">
        <v>31</v>
      </c>
      <c r="B31" s="26">
        <v>0</v>
      </c>
      <c r="C31" s="1">
        <v>0</v>
      </c>
      <c r="D31" s="38">
        <v>0</v>
      </c>
    </row>
    <row r="32" spans="1:4" ht="42">
      <c r="A32" s="17" t="s">
        <v>32</v>
      </c>
      <c r="B32" s="26">
        <v>0</v>
      </c>
      <c r="C32" s="2">
        <v>0</v>
      </c>
      <c r="D32" s="27">
        <v>0</v>
      </c>
    </row>
    <row r="33" spans="1:4" ht="28">
      <c r="A33" s="17" t="s">
        <v>52</v>
      </c>
      <c r="B33" s="26">
        <v>0</v>
      </c>
      <c r="C33" s="2">
        <v>0</v>
      </c>
      <c r="D33" s="27">
        <v>0</v>
      </c>
    </row>
    <row r="34" spans="1:4" ht="28">
      <c r="A34" s="15" t="s">
        <v>33</v>
      </c>
      <c r="B34" s="26">
        <v>1</v>
      </c>
      <c r="C34" s="2">
        <v>1</v>
      </c>
      <c r="D34" s="27">
        <v>1</v>
      </c>
    </row>
    <row r="35" spans="1:4">
      <c r="A35" s="15" t="s">
        <v>34</v>
      </c>
      <c r="B35" s="26">
        <v>7</v>
      </c>
      <c r="C35" s="2">
        <v>7</v>
      </c>
      <c r="D35" s="27">
        <v>7</v>
      </c>
    </row>
    <row r="36" spans="1:4">
      <c r="A36" s="15" t="s">
        <v>35</v>
      </c>
      <c r="B36" s="26">
        <v>-174</v>
      </c>
      <c r="C36" s="2">
        <v>-174</v>
      </c>
      <c r="D36" s="27">
        <v>-174</v>
      </c>
    </row>
    <row r="37" spans="1:4">
      <c r="A37" s="17" t="s">
        <v>36</v>
      </c>
      <c r="B37" s="26" t="s">
        <v>4</v>
      </c>
      <c r="C37" s="2" t="s">
        <v>4</v>
      </c>
      <c r="D37" s="27" t="s">
        <v>4</v>
      </c>
    </row>
    <row r="38" spans="1:4">
      <c r="A38" s="16" t="s">
        <v>37</v>
      </c>
      <c r="B38" s="34">
        <v>-999</v>
      </c>
      <c r="C38" s="5">
        <v>-999</v>
      </c>
      <c r="D38" s="35">
        <v>-999</v>
      </c>
    </row>
    <row r="39" spans="1:4" ht="28">
      <c r="A39" s="15" t="s">
        <v>53</v>
      </c>
      <c r="B39" s="28" t="s">
        <v>4</v>
      </c>
      <c r="C39" s="10" t="s">
        <v>4</v>
      </c>
      <c r="D39" s="29" t="s">
        <v>4</v>
      </c>
    </row>
    <row r="40" spans="1:4" ht="28">
      <c r="A40" s="15" t="s">
        <v>54</v>
      </c>
      <c r="B40" s="26">
        <f>10*LOG10(10^((B35+B36)/10)+10^(B38/10))</f>
        <v>-167.00000000000003</v>
      </c>
      <c r="C40" s="2">
        <f>10*LOG10(10^((C35+C36)/10)+10^(C38/10))</f>
        <v>-167.00000000000003</v>
      </c>
      <c r="D40" s="27">
        <f>10*LOG10(10^((D35+D36)/10)+10^(D38/10))</f>
        <v>-167.00000000000003</v>
      </c>
    </row>
    <row r="41" spans="1:4">
      <c r="A41" s="19" t="s">
        <v>39</v>
      </c>
      <c r="B41" s="26" t="s">
        <v>4</v>
      </c>
      <c r="C41" s="2" t="s">
        <v>4</v>
      </c>
      <c r="D41" s="27" t="s">
        <v>4</v>
      </c>
    </row>
    <row r="42" spans="1:4">
      <c r="A42" s="20" t="s">
        <v>40</v>
      </c>
      <c r="B42" s="36">
        <f>39*180*1000</f>
        <v>7020000</v>
      </c>
      <c r="C42" s="6">
        <f>39*180*1000</f>
        <v>7020000</v>
      </c>
      <c r="D42" s="35">
        <f>25*180*1000</f>
        <v>4500000</v>
      </c>
    </row>
    <row r="43" spans="1:4">
      <c r="A43" s="15" t="s">
        <v>41</v>
      </c>
      <c r="B43" s="26" t="s">
        <v>4</v>
      </c>
      <c r="C43" s="2" t="s">
        <v>4</v>
      </c>
      <c r="D43" s="27" t="s">
        <v>4</v>
      </c>
    </row>
    <row r="44" spans="1:4">
      <c r="A44" s="15" t="s">
        <v>42</v>
      </c>
      <c r="B44" s="26">
        <f>B40+10*LOG10(B42)</f>
        <v>-98.536628878701976</v>
      </c>
      <c r="C44" s="2">
        <f>C40+10*LOG10(C42)</f>
        <v>-98.536628878701976</v>
      </c>
      <c r="D44" s="27">
        <f>D40+10*LOG10(D42)</f>
        <v>-100.46787486224659</v>
      </c>
    </row>
    <row r="45" spans="1:4">
      <c r="A45" s="19" t="s">
        <v>43</v>
      </c>
      <c r="B45" s="26" t="s">
        <v>4</v>
      </c>
      <c r="C45" s="2" t="s">
        <v>4</v>
      </c>
      <c r="D45" s="27" t="s">
        <v>4</v>
      </c>
    </row>
    <row r="46" spans="1:4">
      <c r="A46" s="20" t="s">
        <v>44</v>
      </c>
      <c r="B46" s="36"/>
      <c r="C46" s="6"/>
      <c r="D46" s="37"/>
    </row>
    <row r="47" spans="1:4">
      <c r="A47" s="15" t="s">
        <v>45</v>
      </c>
      <c r="B47" s="26">
        <v>2</v>
      </c>
      <c r="C47" s="2">
        <v>2</v>
      </c>
      <c r="D47" s="27">
        <v>2</v>
      </c>
    </row>
    <row r="48" spans="1:4" ht="28">
      <c r="A48" s="15" t="s">
        <v>46</v>
      </c>
      <c r="B48" s="26" t="s">
        <v>4</v>
      </c>
      <c r="C48" s="2" t="s">
        <v>4</v>
      </c>
      <c r="D48" s="27" t="s">
        <v>4</v>
      </c>
    </row>
    <row r="49" spans="1:4" ht="33.75" customHeight="1">
      <c r="A49" s="15" t="s">
        <v>47</v>
      </c>
      <c r="B49" s="26">
        <v>0</v>
      </c>
      <c r="C49" s="2">
        <v>0</v>
      </c>
      <c r="D49" s="27">
        <v>0</v>
      </c>
    </row>
    <row r="50" spans="1:4" ht="28">
      <c r="A50" s="15" t="s">
        <v>48</v>
      </c>
      <c r="B50" s="28" t="s">
        <v>4</v>
      </c>
      <c r="C50" s="10" t="s">
        <v>4</v>
      </c>
      <c r="D50" s="29" t="s">
        <v>4</v>
      </c>
    </row>
    <row r="51" spans="1:4" ht="28">
      <c r="A51" s="15" t="s">
        <v>49</v>
      </c>
      <c r="B51" s="26">
        <f>B44+B46+B47-B49</f>
        <v>-96.536628878701976</v>
      </c>
      <c r="C51" s="2">
        <f>C44+C46+C47-C49</f>
        <v>-96.536628878701976</v>
      </c>
      <c r="D51" s="27">
        <f>D44+D46+D47-D49</f>
        <v>-98.467874862246589</v>
      </c>
    </row>
    <row r="52" spans="1:4" ht="28">
      <c r="A52" s="21" t="s">
        <v>50</v>
      </c>
      <c r="B52" s="39" t="s">
        <v>4</v>
      </c>
      <c r="C52" s="8" t="s">
        <v>4</v>
      </c>
      <c r="D52" s="40" t="s">
        <v>4</v>
      </c>
    </row>
    <row r="53" spans="1:4" ht="28">
      <c r="A53" s="22" t="s">
        <v>51</v>
      </c>
      <c r="B53" s="41">
        <f>B26+B30+B33-B34-B51</f>
        <v>154.03089986991947</v>
      </c>
      <c r="C53" s="7">
        <f t="shared" ref="C53" si="0">C26+C30+C33-C34-C51</f>
        <v>154.03089986991947</v>
      </c>
      <c r="D53" s="42">
        <f t="shared" ref="D53" si="1">D26+D30+D33-D34-D51</f>
        <v>154.03089986991947</v>
      </c>
    </row>
    <row r="54" spans="1:4" ht="15.5" thickBot="1">
      <c r="A54" s="23" t="s">
        <v>60</v>
      </c>
      <c r="B54" s="61"/>
      <c r="C54" s="62"/>
      <c r="D54" s="63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9b239327-9e80-40e4-b1b7-4394fed77a33"/>
    <ds:schemaRef ds:uri="http://schemas.microsoft.com/sharepoint/v3"/>
    <ds:schemaRef ds:uri="2f282d3b-eb4a-4b09-b61f-b9593442e286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CE1FF881-0E55-4172-84CB-C19B68160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PBCH</vt:lpstr>
      <vt:lpstr>PDCCH CSS</vt:lpstr>
      <vt:lpstr>SIB1</vt:lpstr>
      <vt:lpstr>PRACH Format 0</vt:lpstr>
      <vt:lpstr>Msg2</vt:lpstr>
      <vt:lpstr>Msg3</vt:lpstr>
      <vt:lpstr>Msg4</vt:lpstr>
      <vt:lpstr>PDCCH USS</vt:lpstr>
      <vt:lpstr>PDSCH</vt:lpstr>
      <vt:lpstr>PUSCH</vt:lpstr>
      <vt:lpstr>PUCCH 2 bits</vt:lpstr>
      <vt:lpstr>PUCCH 11 bits</vt:lpstr>
      <vt:lpstr>PUCCH 22 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2022-06-15T17:17:19Z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