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/>
  <mc:AlternateContent xmlns:mc="http://schemas.openxmlformats.org/markup-compatibility/2006">
    <mc:Choice Requires="x15">
      <x15ac:absPath xmlns:x15ac="http://schemas.microsoft.com/office/spreadsheetml/2010/11/ac" url="https://ericsson.sharepoint.com/sites/swea/Shared Documents/SWEA RAN Groups/RAN1/RAN1 meetings/RAN1_109-e Emeeting/Contributions/9.06 Rel-18 RedCap/Link budget spreadsheet templates/"/>
    </mc:Choice>
  </mc:AlternateContent>
  <xr:revisionPtr revIDLastSave="1338" documentId="13_ncr:1_{8D731368-0F9C-4EFE-BBC5-EF9AF221958F}" xr6:coauthVersionLast="47" xr6:coauthVersionMax="47" xr10:uidLastSave="{34E9A9D4-01A4-4884-95F6-D052DCDB7FF9}"/>
  <bookViews>
    <workbookView xWindow="-120" yWindow="-120" windowWidth="29040" windowHeight="15840" tabRatio="774" activeTab="4" xr2:uid="{00000000-000D-0000-FFFF-FFFF00000000}"/>
  </bookViews>
  <sheets>
    <sheet name="PBCH" sheetId="56" r:id="rId1"/>
    <sheet name="PDCCH CSS" sheetId="51" r:id="rId2"/>
    <sheet name="SIB1" sheetId="63" r:id="rId3"/>
    <sheet name="PRACH Format 0" sheetId="57" r:id="rId4"/>
    <sheet name="Msg2" sheetId="52" r:id="rId5"/>
    <sheet name="Msg3" sheetId="54" r:id="rId6"/>
    <sheet name="Msg4" sheetId="53" r:id="rId7"/>
    <sheet name="PDCCH USS" sheetId="32" r:id="rId8"/>
    <sheet name="PDSCH" sheetId="46" r:id="rId9"/>
    <sheet name="PUSCH" sheetId="50" r:id="rId10"/>
    <sheet name="PUCCH 2 bits" sheetId="47" r:id="rId11"/>
    <sheet name="PUCCH 11 bits" sheetId="48" r:id="rId12"/>
    <sheet name="PUCCH 22 bits" sheetId="49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41" i="32" l="1"/>
  <c r="E17" i="32" s="1"/>
  <c r="E39" i="32"/>
  <c r="E30" i="32"/>
  <c r="E18" i="32"/>
  <c r="E16" i="32"/>
  <c r="D41" i="51"/>
  <c r="E25" i="32" l="1"/>
  <c r="E43" i="32"/>
  <c r="E50" i="32" s="1"/>
  <c r="E52" i="32" l="1"/>
  <c r="E41" i="51" l="1"/>
  <c r="E17" i="51" s="1"/>
  <c r="E39" i="51"/>
  <c r="E43" i="51" s="1"/>
  <c r="E50" i="51" s="1"/>
  <c r="E30" i="51"/>
  <c r="E18" i="51"/>
  <c r="E16" i="51"/>
  <c r="C42" i="63"/>
  <c r="B42" i="63"/>
  <c r="F42" i="63"/>
  <c r="F40" i="63"/>
  <c r="F44" i="63" s="1"/>
  <c r="F51" i="63" s="1"/>
  <c r="F30" i="63"/>
  <c r="F18" i="63"/>
  <c r="F17" i="63"/>
  <c r="F16" i="63"/>
  <c r="E42" i="63"/>
  <c r="E17" i="63" s="1"/>
  <c r="E40" i="63"/>
  <c r="E44" i="63" s="1"/>
  <c r="E51" i="63" s="1"/>
  <c r="E30" i="63"/>
  <c r="E18" i="63"/>
  <c r="E16" i="63"/>
  <c r="D42" i="63"/>
  <c r="D17" i="63" s="1"/>
  <c r="D40" i="63"/>
  <c r="D44" i="63" s="1"/>
  <c r="D51" i="63" s="1"/>
  <c r="C40" i="63"/>
  <c r="C44" i="63" s="1"/>
  <c r="C51" i="63" s="1"/>
  <c r="B40" i="63"/>
  <c r="B44" i="63" s="1"/>
  <c r="B51" i="63" s="1"/>
  <c r="D30" i="63"/>
  <c r="C30" i="63"/>
  <c r="B30" i="63"/>
  <c r="D18" i="63"/>
  <c r="C18" i="63"/>
  <c r="B18" i="63"/>
  <c r="C17" i="63"/>
  <c r="B17" i="63"/>
  <c r="D16" i="63"/>
  <c r="C16" i="63"/>
  <c r="B16" i="63"/>
  <c r="F26" i="63" l="1"/>
  <c r="F53" i="63" s="1"/>
  <c r="E26" i="63"/>
  <c r="E53" i="63" s="1"/>
  <c r="D26" i="63"/>
  <c r="C26" i="63"/>
  <c r="B26" i="63"/>
  <c r="B53" i="63" s="1"/>
  <c r="E25" i="51"/>
  <c r="E52" i="51" s="1"/>
  <c r="D53" i="63"/>
  <c r="C53" i="63"/>
  <c r="E42" i="53" l="1"/>
  <c r="E17" i="53" s="1"/>
  <c r="E40" i="53"/>
  <c r="E44" i="53" s="1"/>
  <c r="E51" i="53" s="1"/>
  <c r="E30" i="53"/>
  <c r="E18" i="53"/>
  <c r="E16" i="53"/>
  <c r="E26" i="53" l="1"/>
  <c r="E53" i="53" s="1"/>
  <c r="E42" i="52"/>
  <c r="E17" i="52" s="1"/>
  <c r="E40" i="52"/>
  <c r="E44" i="52" s="1"/>
  <c r="E51" i="52" s="1"/>
  <c r="E30" i="52"/>
  <c r="E18" i="52"/>
  <c r="E16" i="52"/>
  <c r="E65" i="52" l="1"/>
  <c r="E26" i="52"/>
  <c r="E53" i="52" s="1"/>
  <c r="E62" i="52" s="1"/>
  <c r="C42" i="53" l="1"/>
  <c r="B42" i="53"/>
  <c r="C42" i="46"/>
  <c r="B42" i="46"/>
  <c r="D42" i="46" l="1"/>
  <c r="D40" i="46"/>
  <c r="D44" i="46" s="1"/>
  <c r="D51" i="46" s="1"/>
  <c r="D30" i="46"/>
  <c r="D18" i="46"/>
  <c r="D17" i="46"/>
  <c r="D16" i="46"/>
  <c r="D26" i="46" l="1"/>
  <c r="D53" i="46" s="1"/>
  <c r="C42" i="54" l="1"/>
  <c r="C40" i="54"/>
  <c r="C44" i="54" s="1"/>
  <c r="C51" i="54" s="1"/>
  <c r="C30" i="54"/>
  <c r="C18" i="54"/>
  <c r="C26" i="54" s="1"/>
  <c r="C42" i="50"/>
  <c r="C40" i="50"/>
  <c r="C44" i="50" s="1"/>
  <c r="C51" i="50" s="1"/>
  <c r="C30" i="50"/>
  <c r="C18" i="50"/>
  <c r="C26" i="50" s="1"/>
  <c r="C41" i="49"/>
  <c r="C39" i="49"/>
  <c r="C43" i="49" s="1"/>
  <c r="C50" i="49" s="1"/>
  <c r="C30" i="49"/>
  <c r="C18" i="49"/>
  <c r="C25" i="49" s="1"/>
  <c r="C41" i="48"/>
  <c r="C39" i="48"/>
  <c r="C43" i="48" s="1"/>
  <c r="C50" i="48" s="1"/>
  <c r="C30" i="48"/>
  <c r="C18" i="48"/>
  <c r="C25" i="48" s="1"/>
  <c r="C41" i="47"/>
  <c r="C39" i="47"/>
  <c r="C43" i="47" s="1"/>
  <c r="C50" i="47" s="1"/>
  <c r="C30" i="47"/>
  <c r="C18" i="47"/>
  <c r="C25" i="47" s="1"/>
  <c r="D42" i="53"/>
  <c r="C17" i="53"/>
  <c r="C40" i="53"/>
  <c r="C44" i="53" s="1"/>
  <c r="C51" i="53" s="1"/>
  <c r="C30" i="53"/>
  <c r="C18" i="53"/>
  <c r="C16" i="53"/>
  <c r="C42" i="52"/>
  <c r="C17" i="52" s="1"/>
  <c r="C40" i="52"/>
  <c r="C44" i="52" s="1"/>
  <c r="C51" i="52" s="1"/>
  <c r="C30" i="52"/>
  <c r="C18" i="52"/>
  <c r="C16" i="52"/>
  <c r="C17" i="46"/>
  <c r="C40" i="46"/>
  <c r="C44" i="46" s="1"/>
  <c r="C51" i="46" s="1"/>
  <c r="C30" i="46"/>
  <c r="C18" i="46"/>
  <c r="C16" i="46"/>
  <c r="D41" i="32"/>
  <c r="C41" i="32"/>
  <c r="C17" i="32" s="1"/>
  <c r="C39" i="32"/>
  <c r="C30" i="32"/>
  <c r="C18" i="32"/>
  <c r="C16" i="32"/>
  <c r="C41" i="51"/>
  <c r="C17" i="51" s="1"/>
  <c r="C39" i="51"/>
  <c r="C30" i="51"/>
  <c r="C18" i="51"/>
  <c r="C16" i="51"/>
  <c r="C41" i="57"/>
  <c r="C39" i="57"/>
  <c r="C43" i="57" s="1"/>
  <c r="C50" i="57" s="1"/>
  <c r="C30" i="57"/>
  <c r="C18" i="57"/>
  <c r="C25" i="57" s="1"/>
  <c r="D42" i="56"/>
  <c r="D17" i="56" s="1"/>
  <c r="C42" i="56"/>
  <c r="C17" i="56" s="1"/>
  <c r="C40" i="56"/>
  <c r="C44" i="56" s="1"/>
  <c r="C51" i="56" s="1"/>
  <c r="C30" i="56"/>
  <c r="C18" i="56"/>
  <c r="C16" i="56"/>
  <c r="B16" i="56"/>
  <c r="D16" i="56"/>
  <c r="B18" i="56"/>
  <c r="D18" i="56"/>
  <c r="B30" i="56"/>
  <c r="D30" i="56"/>
  <c r="B40" i="56"/>
  <c r="D40" i="56"/>
  <c r="B42" i="56"/>
  <c r="B17" i="56" s="1"/>
  <c r="C43" i="32" l="1"/>
  <c r="C50" i="32" s="1"/>
  <c r="D44" i="56"/>
  <c r="D51" i="56" s="1"/>
  <c r="C53" i="54"/>
  <c r="C52" i="49"/>
  <c r="C52" i="48"/>
  <c r="C53" i="50"/>
  <c r="C52" i="47"/>
  <c r="C26" i="53"/>
  <c r="C53" i="53" s="1"/>
  <c r="C65" i="52"/>
  <c r="C26" i="52"/>
  <c r="C53" i="52" s="1"/>
  <c r="C26" i="46"/>
  <c r="C53" i="46" s="1"/>
  <c r="C25" i="32"/>
  <c r="C52" i="32" s="1"/>
  <c r="C25" i="51"/>
  <c r="C43" i="51"/>
  <c r="C50" i="51" s="1"/>
  <c r="C52" i="57"/>
  <c r="C26" i="56"/>
  <c r="C53" i="56" s="1"/>
  <c r="B26" i="56"/>
  <c r="B44" i="56"/>
  <c r="B51" i="56" s="1"/>
  <c r="D26" i="56"/>
  <c r="D53" i="56" s="1"/>
  <c r="C52" i="51" l="1"/>
  <c r="C62" i="52"/>
  <c r="B53" i="56"/>
  <c r="D41" i="57" l="1"/>
  <c r="B41" i="57"/>
  <c r="D39" i="57"/>
  <c r="B39" i="57"/>
  <c r="B43" i="57" s="1"/>
  <c r="B50" i="57" s="1"/>
  <c r="D30" i="57"/>
  <c r="B30" i="57"/>
  <c r="D18" i="57"/>
  <c r="D25" i="57" s="1"/>
  <c r="B18" i="57"/>
  <c r="B25" i="57" s="1"/>
  <c r="D42" i="54"/>
  <c r="B42" i="54"/>
  <c r="D40" i="54"/>
  <c r="B40" i="54"/>
  <c r="D30" i="54"/>
  <c r="B30" i="54"/>
  <c r="D18" i="54"/>
  <c r="D26" i="54" s="1"/>
  <c r="B18" i="54"/>
  <c r="B26" i="54" s="1"/>
  <c r="B17" i="53"/>
  <c r="D40" i="53"/>
  <c r="B40" i="53"/>
  <c r="D30" i="53"/>
  <c r="B30" i="53"/>
  <c r="D18" i="53"/>
  <c r="B18" i="53"/>
  <c r="D16" i="53"/>
  <c r="B16" i="53"/>
  <c r="D42" i="52"/>
  <c r="D17" i="52" s="1"/>
  <c r="B42" i="52"/>
  <c r="B17" i="52" s="1"/>
  <c r="D40" i="52"/>
  <c r="B40" i="52"/>
  <c r="D30" i="52"/>
  <c r="B30" i="52"/>
  <c r="D18" i="52"/>
  <c r="B18" i="52"/>
  <c r="D16" i="52"/>
  <c r="B16" i="52"/>
  <c r="D17" i="51"/>
  <c r="B41" i="51"/>
  <c r="B17" i="51" s="1"/>
  <c r="D39" i="51"/>
  <c r="D43" i="51" s="1"/>
  <c r="D50" i="51" s="1"/>
  <c r="B39" i="51"/>
  <c r="B43" i="51" s="1"/>
  <c r="B50" i="51" s="1"/>
  <c r="D30" i="51"/>
  <c r="B30" i="51"/>
  <c r="D18" i="51"/>
  <c r="B18" i="51"/>
  <c r="D16" i="51"/>
  <c r="B16" i="51"/>
  <c r="D42" i="50"/>
  <c r="B42" i="50"/>
  <c r="D40" i="50"/>
  <c r="B40" i="50"/>
  <c r="D30" i="50"/>
  <c r="B30" i="50"/>
  <c r="D18" i="50"/>
  <c r="D26" i="50" s="1"/>
  <c r="B18" i="50"/>
  <c r="B26" i="50" s="1"/>
  <c r="D41" i="49"/>
  <c r="B41" i="49"/>
  <c r="D39" i="49"/>
  <c r="B39" i="49"/>
  <c r="D30" i="49"/>
  <c r="B30" i="49"/>
  <c r="D18" i="49"/>
  <c r="D25" i="49" s="1"/>
  <c r="B18" i="49"/>
  <c r="B25" i="49" s="1"/>
  <c r="D41" i="48"/>
  <c r="B41" i="48"/>
  <c r="D39" i="48"/>
  <c r="B39" i="48"/>
  <c r="D30" i="48"/>
  <c r="B30" i="48"/>
  <c r="D18" i="48"/>
  <c r="D25" i="48" s="1"/>
  <c r="B18" i="48"/>
  <c r="B25" i="48" s="1"/>
  <c r="D41" i="47"/>
  <c r="B41" i="47"/>
  <c r="D39" i="47"/>
  <c r="B39" i="47"/>
  <c r="D30" i="47"/>
  <c r="B30" i="47"/>
  <c r="D18" i="47"/>
  <c r="D25" i="47" s="1"/>
  <c r="B18" i="47"/>
  <c r="B25" i="47" s="1"/>
  <c r="B17" i="46"/>
  <c r="B40" i="46"/>
  <c r="B30" i="46"/>
  <c r="B18" i="46"/>
  <c r="B16" i="46"/>
  <c r="B41" i="32"/>
  <c r="B17" i="32" s="1"/>
  <c r="D39" i="32"/>
  <c r="D43" i="32" s="1"/>
  <c r="D50" i="32" s="1"/>
  <c r="B39" i="32"/>
  <c r="B43" i="32" s="1"/>
  <c r="B50" i="32" s="1"/>
  <c r="D30" i="32"/>
  <c r="B30" i="32"/>
  <c r="D18" i="32"/>
  <c r="B18" i="32"/>
  <c r="D17" i="32"/>
  <c r="D16" i="32"/>
  <c r="B16" i="32"/>
  <c r="B43" i="48" l="1"/>
  <c r="B50" i="48" s="1"/>
  <c r="B43" i="47"/>
  <c r="B50" i="47" s="1"/>
  <c r="B44" i="50"/>
  <c r="B51" i="50" s="1"/>
  <c r="B44" i="54"/>
  <c r="B51" i="54" s="1"/>
  <c r="D44" i="54"/>
  <c r="D51" i="54" s="1"/>
  <c r="B53" i="50"/>
  <c r="D44" i="50"/>
  <c r="D51" i="50" s="1"/>
  <c r="B43" i="49"/>
  <c r="B50" i="49" s="1"/>
  <c r="D43" i="49"/>
  <c r="D50" i="49" s="1"/>
  <c r="D43" i="48"/>
  <c r="D50" i="48" s="1"/>
  <c r="B52" i="48"/>
  <c r="D43" i="47"/>
  <c r="D50" i="47" s="1"/>
  <c r="B52" i="47"/>
  <c r="B44" i="53"/>
  <c r="B51" i="53" s="1"/>
  <c r="D44" i="53"/>
  <c r="D51" i="53" s="1"/>
  <c r="D44" i="52"/>
  <c r="D51" i="52" s="1"/>
  <c r="D65" i="52" s="1"/>
  <c r="B44" i="46"/>
  <c r="B51" i="46" s="1"/>
  <c r="B25" i="32"/>
  <c r="B52" i="32" s="1"/>
  <c r="D25" i="51"/>
  <c r="D52" i="51" s="1"/>
  <c r="D43" i="57"/>
  <c r="D50" i="57" s="1"/>
  <c r="B52" i="57"/>
  <c r="B26" i="53"/>
  <c r="D17" i="53"/>
  <c r="D26" i="52"/>
  <c r="B26" i="52"/>
  <c r="B44" i="52"/>
  <c r="B51" i="52" s="1"/>
  <c r="B65" i="52" s="1"/>
  <c r="B25" i="51"/>
  <c r="B52" i="51" s="1"/>
  <c r="B26" i="46"/>
  <c r="D25" i="32"/>
  <c r="D52" i="32" s="1"/>
  <c r="D53" i="54" l="1"/>
  <c r="B53" i="54"/>
  <c r="D53" i="50"/>
  <c r="D52" i="49"/>
  <c r="B52" i="49"/>
  <c r="D52" i="48"/>
  <c r="D52" i="47"/>
  <c r="B53" i="53"/>
  <c r="D53" i="52"/>
  <c r="B53" i="52"/>
  <c r="B53" i="46"/>
  <c r="D52" i="57"/>
  <c r="D26" i="53"/>
  <c r="D53" i="53" s="1"/>
  <c r="D62" i="52" l="1"/>
  <c r="B62" i="52"/>
</calcChain>
</file>

<file path=xl/sharedStrings.xml><?xml version="1.0" encoding="utf-8"?>
<sst xmlns="http://schemas.openxmlformats.org/spreadsheetml/2006/main" count="1380" uniqueCount="98">
  <si>
    <t>System configuration</t>
  </si>
  <si>
    <t>Carrier frequency (GHz)</t>
  </si>
  <si>
    <t>Total carrier bandwidth (MHz)</t>
  </si>
  <si>
    <t>Transmission bit rate for control channel (bit/s)</t>
  </si>
  <si>
    <t>-</t>
  </si>
  <si>
    <t>Transmission bit rate for data channel (bit/s)</t>
  </si>
  <si>
    <t>Target packet error rate for the required SNR in item (19a) for control channel</t>
  </si>
  <si>
    <t>Target packet error rate for the required SNR in item (19b) for data channel</t>
  </si>
  <si>
    <t>Pathloss model</t>
  </si>
  <si>
    <t>TDL-C, NLOS</t>
  </si>
  <si>
    <t>UE speed (km/h)</t>
  </si>
  <si>
    <t>Transmitter</t>
  </si>
  <si>
    <t>(1) Number of transmit antennas.</t>
  </si>
  <si>
    <t>(2a) # of gNB TXRUs</t>
  </si>
  <si>
    <t>(2b) Number of transmit chains</t>
  </si>
  <si>
    <t>(3a) Downlink Power Spectrum Density (dBm/MHz)</t>
  </si>
  <si>
    <t>(3b) Total transmit power for carrier bandwidth (dBm)</t>
  </si>
  <si>
    <t>(3bis) Transmit power for occupied channel bandwidth for control channel (17a) or data channel (17b)</t>
  </si>
  <si>
    <t>(4) Transmitter antenna gain (dB) at antenna gain component 3 &amp; antenna gain component 4  = (4a) +10*log10( (1) / (2a) ) - (4b)  (dB) for downlink, and 
                    = (4a) +10*log10( (1) / (2b) ) - (4b)  (dB) for uplink</t>
  </si>
  <si>
    <t>(4a) Transmitter antenna element gain (dBi)</t>
  </si>
  <si>
    <t>(4b) Transmitter antenna gain correction factor at antenna gain component 3 &amp; antenna gain component 4 (dB)
Note: delta2 for downlink and delta3 for uplink</t>
  </si>
  <si>
    <t>(5) Transmitter antenna gain (dB) at antenna gain component 2
Note: void (=zero) for uplink</t>
  </si>
  <si>
    <t>(6) Control channel power boosting gain (dB)</t>
  </si>
  <si>
    <t>(7) Data channel power loss due to pilot/control boosting (dB)</t>
  </si>
  <si>
    <t>(8) Cable, connector, combiner, body losses, etc. (enumerate sources) (dB) (feeder loss must be included for and only for downlink)</t>
  </si>
  <si>
    <t>(9a) Control channel EIRP = (3bis) + (4) + (5) + (6) – (8) dBm</t>
  </si>
  <si>
    <t>(9b) Data channel EIRP = (3bis) + (4) + (5) – (7) – (8)  dBm</t>
  </si>
  <si>
    <t>Receiver</t>
  </si>
  <si>
    <t>(10) Number of receive antennas</t>
  </si>
  <si>
    <t>(10bis) Number of receive chains</t>
  </si>
  <si>
    <t>(11) Receiver antenna gain (dB) at antenna gain component 3 &amp; antenna gain component 4  = (11a) +10*log10( (10) / (10bis) ) - (11b)  (dB) for downlink; and 
                     = (11a) +10*log10( (10) / (2a) ) - (11b)  (dB) for uplink</t>
  </si>
  <si>
    <t>(11a) Receiver antenna element gain (dBi)</t>
  </si>
  <si>
    <t>(11b) Receiver antena gain correction factor at antenna gain component 3 &amp; antenna gain component 4 (dB)
Note: delta2 for uplink, and delta3 for downlink</t>
  </si>
  <si>
    <t>(12) Cable, connector, combiner, body losses, etc. (enumerate sources) (dB) (feeder loss must be included for and only for uplink)</t>
  </si>
  <si>
    <t>(13) Receiver noise figure (dB)</t>
  </si>
  <si>
    <t>(14) Thermal noise density (dBm/Hz)</t>
  </si>
  <si>
    <t>(15a) Receiver interference density for control channel (dBm/Hz)</t>
  </si>
  <si>
    <t xml:space="preserve">(15b) Receiver interference density for data channel (dBm/Hz) </t>
  </si>
  <si>
    <t>(16a) Total noise plus interference density for control channel        = 10 log (10^(((13) + (14))/10) + 10^((15a)/10))  dBm/Hz</t>
  </si>
  <si>
    <t>(17a) Occupied channel bandwidth for control channel (Hz)</t>
  </si>
  <si>
    <t>(17b) Occupied channel bandwidth for data channel (Hz)</t>
  </si>
  <si>
    <t>(18a) Effective noise power for control channel = (16a) + 10 log((17a)) dBm</t>
  </si>
  <si>
    <t>(18b) Effective noise power for data channel = (16b) + 10 log((17b)) dBm</t>
  </si>
  <si>
    <t xml:space="preserve">(19a) Required SNR for the control channel (dB) </t>
  </si>
  <si>
    <t xml:space="preserve">(19b) Required SNR for the data channel (dB) </t>
  </si>
  <si>
    <t>(20) Receiver implementation margin (dB)</t>
  </si>
  <si>
    <t>(21a) H-ARQ gain for control channel (dB)
Note: Only applicable if HARQ is not considered in LLS</t>
  </si>
  <si>
    <t>(21b) H-ARQ gain for data channel (dB)
Note: Only applicable if HARQ is not considered in LLS</t>
  </si>
  <si>
    <t>(22a) Receiver sensitivity for control channel         = (18a) + (19a) + (20) – (21a)  dBm</t>
  </si>
  <si>
    <t>(22b) Receiver sensitivity for data channel          = (18b) + (19b) + (20) – (21b)  dBm</t>
  </si>
  <si>
    <t>(23a) Hardware link budget for control channel (MIL) = (9a) + (11) + (11bis) − (12) − (22a)   dB</t>
  </si>
  <si>
    <t>(23b) Hardware link budget for data channel (MIL) = (9b) + (11) + (11bis) − (12) − (22b)  dB</t>
  </si>
  <si>
    <t>Calculation of available pathloss</t>
  </si>
  <si>
    <t>(24) Lognormal shadow fading std deviation (dB)</t>
  </si>
  <si>
    <t>(25a) Shadow fading margin for control channel (function of the cell area reliability and (24)) (dB)</t>
  </si>
  <si>
    <t xml:space="preserve">(25b) Shadow fading margin for data channel (function of the cell area reliability and (24)) (dB) </t>
  </si>
  <si>
    <t>(26) BS selection/macro-diversity gain (dB)</t>
  </si>
  <si>
    <t>(27) Penetration margin (dB)</t>
  </si>
  <si>
    <t>(28) Other gains (dB) (if any please specify)</t>
  </si>
  <si>
    <t>(40a) MCL for control channel = (3bis) + (6) −  (22a)  + (5) + (11bis) dB</t>
  </si>
  <si>
    <t>(40b) MCL for data channel = (3bis) − (7) − (22b)  + (5) + (11bis) dB</t>
  </si>
  <si>
    <t>(11bis) Receiver antenna gain (dB) at antenna gain component 2
Note: void (=zero) for downlink</t>
  </si>
  <si>
    <t xml:space="preserve">(16a) Total noise plus interference density for control channel        = 10 log (10^(((13) + (14))/10) + 10^((15a)/10))  dBm/Hz </t>
  </si>
  <si>
    <t>(16b) Total noise plus interference density for data channel        = 10 log (10^(((13) + (14))/10) + 10^((15b)/10))  dBm/Hz</t>
  </si>
  <si>
    <t>(29a) Available path loss for control channel          = (23a) – (25a) + (26) – (27) + (28)  dB</t>
  </si>
  <si>
    <t>(29b) Available path loss for data channel           = (23b) – (25b) + (26) – (27) + (28)  dB</t>
  </si>
  <si>
    <t xml:space="preserve">(10) Number of receive antennas </t>
  </si>
  <si>
    <t>Target missed detection rate at 0.1% false alarm probability for the required SNR in item (19a) for control channel</t>
  </si>
  <si>
    <t>Rel-17 RedCap UE</t>
  </si>
  <si>
    <t>Source 1</t>
  </si>
  <si>
    <t>Rel-15 Ref UE</t>
  </si>
  <si>
    <t>Comments</t>
  </si>
  <si>
    <t xml:space="preserve">Rel-15 Ref UE </t>
  </si>
  <si>
    <t>Rel-17 RedCap UE (1 Mbps)</t>
  </si>
  <si>
    <t xml:space="preserve">Rel-15 Ref UE (1 Mbps) </t>
  </si>
  <si>
    <t xml:space="preserve">Rel-15 Ref UE (CORESET: 2 symbols, 48 PRBs; AL16) 
</t>
  </si>
  <si>
    <t xml:space="preserve">Rel-17 RedCap UE (CORESET: 2 symbols, 48 PRBs; AL16) 
</t>
  </si>
  <si>
    <t>Rel-15 Ref UE 
(CORESET: 2 symbols, 48 PRBs; AL16)</t>
  </si>
  <si>
    <t>Rel-17 RedCap UE
(CORESET: 2 symbols, 48 PRBs; AL16)</t>
  </si>
  <si>
    <t>Rel-15 Ref UE 
(100 kbps)</t>
  </si>
  <si>
    <t>Rel-17 RedCap UE
(100 kbps)</t>
  </si>
  <si>
    <t>Rural, 700 MHz (FDD)</t>
  </si>
  <si>
    <t>5 MHz RedCap UE
(BW1, 25 PRBs)</t>
  </si>
  <si>
    <t>5 MHz RedCap UE
(BW1, 25 PRBs; CORESET: 2 symbols, 48 PRBs; AL16 )</t>
  </si>
  <si>
    <t>5 MHz RedCap UE
(BW1, 25 PRBs; CORESET: 3 symbols, 24 PRBs; AL8 )</t>
  </si>
  <si>
    <r>
      <t xml:space="preserve">5 MHz RedCap UE
(BW1, 25 PRBs; CORESET: </t>
    </r>
    <r>
      <rPr>
        <b/>
        <sz val="11"/>
        <color rgb="FFC00000"/>
        <rFont val="Times New Roman"/>
        <family val="1"/>
      </rPr>
      <t>[Insert parameters]</t>
    </r>
    <r>
      <rPr>
        <b/>
        <sz val="11"/>
        <rFont val="Times New Roman"/>
        <family val="1"/>
      </rPr>
      <t>)</t>
    </r>
  </si>
  <si>
    <r>
      <t xml:space="preserve">5 MHz RedCap UE
 (BW1, 25 PRBs; </t>
    </r>
    <r>
      <rPr>
        <b/>
        <sz val="11"/>
        <color rgb="FFC00000"/>
        <rFont val="Times New Roman"/>
        <family val="1"/>
      </rPr>
      <t>[Insert SIB1 parameters]</t>
    </r>
    <r>
      <rPr>
        <b/>
        <sz val="11"/>
        <rFont val="Times New Roman"/>
        <family val="1"/>
      </rPr>
      <t>)</t>
    </r>
  </si>
  <si>
    <t>5 MHz RedCap UE
 (BW1, 25 PRBs; SIB1 BW 48 PRBs; TBS 1256 bits)</t>
  </si>
  <si>
    <t>5 MHz RedCap UE
 (BW1, 25 PRBs; SIB1 BW 25 PRBs; TBS 1256 bits)</t>
  </si>
  <si>
    <t xml:space="preserve">5 MHz RedCap UE (BW1, 25 PRBs)
</t>
  </si>
  <si>
    <t>5 MHz RedCap UE
 (BW1, 25 PRBs; TBS 1040 bits)</t>
  </si>
  <si>
    <r>
      <t xml:space="preserve">5 MHz RedCap UE
 (BW1, 25 PRBs; TBS </t>
    </r>
    <r>
      <rPr>
        <b/>
        <sz val="11"/>
        <color rgb="FFC00000"/>
        <rFont val="Times New Roman"/>
        <family val="1"/>
      </rPr>
      <t>[Instert number of bits]</t>
    </r>
    <r>
      <rPr>
        <b/>
        <sz val="11"/>
        <rFont val="Times New Roman"/>
        <family val="1"/>
      </rPr>
      <t>)</t>
    </r>
  </si>
  <si>
    <t>5 MHz RedCap UE
(BW1, 25 PRBs; CORESET: 3 symbols, 24 PRBs; AL8)</t>
  </si>
  <si>
    <t>5 MHz RedCap UE (BW1, 25 PRBs; 0.25 Mbps)</t>
  </si>
  <si>
    <t>5 MHz RedCap UE
(BW1, 25 PRBs; 25 kbps)</t>
  </si>
  <si>
    <t>Target ACK missed detection probability at 1% DTX to ACK probability and 0.1% NACK to ACK probability for the required SNR in item (19a) for control channel</t>
  </si>
  <si>
    <t>5 MHz RedCap UE
 (BW1, 25 PRBs; TBS 72 bits)</t>
  </si>
  <si>
    <r>
      <t xml:space="preserve">5 MHz RedCap UE (BW1, 25 PRBs; </t>
    </r>
    <r>
      <rPr>
        <b/>
        <sz val="11"/>
        <color rgb="FFC00000"/>
        <rFont val="Times New Roman"/>
        <family val="1"/>
      </rPr>
      <t>[Insert parameters]</t>
    </r>
    <r>
      <rPr>
        <b/>
        <sz val="11"/>
        <rFont val="Times New Roman"/>
        <family val="1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</si>
</sst>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_ "/>
  </numFmts>
  <fonts count="6">
    <font>
      <sz val="12"/>
      <name val="宋体"/>
      <charset val="134"/>
    </font>
    <font>
      <b/>
      <sz val="11"/>
      <name val="Times New Roman"/>
      <family val="1"/>
    </font>
    <font>
      <sz val="11"/>
      <name val="Times New Roman"/>
      <family val="1"/>
    </font>
    <font>
      <sz val="12"/>
      <name val="宋体"/>
      <family val="3"/>
      <charset val="134"/>
    </font>
    <font>
      <sz val="9"/>
      <name val="宋体"/>
      <family val="3"/>
      <charset val="134"/>
    </font>
    <font>
      <b/>
      <sz val="11"/>
      <color rgb="FFC00000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rgb="FFE6E6E6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399914548173467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77">
    <xf numFmtId="0" fontId="0" fillId="0" borderId="0" xfId="0">
      <alignment vertical="center"/>
    </xf>
    <xf numFmtId="164" fontId="2" fillId="0" borderId="1" xfId="1" applyNumberFormat="1" applyFont="1" applyFill="1" applyBorder="1" applyAlignment="1">
      <alignment horizontal="center" vertical="center" wrapText="1"/>
    </xf>
    <xf numFmtId="164" fontId="2" fillId="0" borderId="1" xfId="1" applyNumberFormat="1" applyFont="1" applyBorder="1" applyAlignment="1">
      <alignment horizontal="center" vertical="center" wrapText="1"/>
    </xf>
    <xf numFmtId="9" fontId="2" fillId="0" borderId="1" xfId="1" applyNumberFormat="1" applyFont="1" applyBorder="1" applyAlignment="1">
      <alignment horizontal="center" vertical="center" wrapText="1"/>
    </xf>
    <xf numFmtId="164" fontId="1" fillId="2" borderId="1" xfId="1" applyNumberFormat="1" applyFont="1" applyFill="1" applyBorder="1" applyAlignment="1">
      <alignment vertical="center" wrapText="1"/>
    </xf>
    <xf numFmtId="164" fontId="2" fillId="8" borderId="1" xfId="1" applyNumberFormat="1" applyFont="1" applyFill="1" applyBorder="1" applyAlignment="1">
      <alignment horizontal="center" vertical="center" wrapText="1"/>
    </xf>
    <xf numFmtId="164" fontId="2" fillId="4" borderId="1" xfId="1" applyNumberFormat="1" applyFont="1" applyFill="1" applyBorder="1" applyAlignment="1">
      <alignment horizontal="center" vertical="center" wrapText="1"/>
    </xf>
    <xf numFmtId="164" fontId="2" fillId="7" borderId="1" xfId="1" applyNumberFormat="1" applyFont="1" applyFill="1" applyBorder="1" applyAlignment="1">
      <alignment horizontal="center" vertical="center"/>
    </xf>
    <xf numFmtId="164" fontId="2" fillId="0" borderId="1" xfId="1" applyNumberFormat="1" applyFont="1" applyBorder="1" applyAlignment="1">
      <alignment horizontal="center" vertical="center"/>
    </xf>
    <xf numFmtId="0" fontId="3" fillId="0" borderId="0" xfId="1" applyFont="1">
      <alignment vertical="center"/>
    </xf>
    <xf numFmtId="164" fontId="3" fillId="0" borderId="1" xfId="1" applyNumberFormat="1" applyFont="1" applyBorder="1" applyAlignment="1">
      <alignment horizontal="center" vertical="center"/>
    </xf>
    <xf numFmtId="164" fontId="3" fillId="0" borderId="0" xfId="1" applyNumberFormat="1" applyFont="1" applyAlignment="1">
      <alignment horizontal="center" vertical="center"/>
    </xf>
    <xf numFmtId="164" fontId="1" fillId="2" borderId="1" xfId="1" applyNumberFormat="1" applyFont="1" applyFill="1" applyBorder="1" applyAlignment="1">
      <alignment horizontal="center" vertical="center" wrapText="1"/>
    </xf>
    <xf numFmtId="0" fontId="1" fillId="2" borderId="3" xfId="1" applyFont="1" applyFill="1" applyBorder="1" applyAlignment="1">
      <alignment horizontal="justify" vertical="center" wrapText="1"/>
    </xf>
    <xf numFmtId="0" fontId="1" fillId="2" borderId="4" xfId="1" applyFont="1" applyFill="1" applyBorder="1" applyAlignment="1">
      <alignment vertical="center" wrapText="1"/>
    </xf>
    <xf numFmtId="0" fontId="2" fillId="3" borderId="4" xfId="1" applyFont="1" applyFill="1" applyBorder="1" applyAlignment="1">
      <alignment horizontal="justify" vertical="center" wrapText="1"/>
    </xf>
    <xf numFmtId="0" fontId="2" fillId="4" borderId="4" xfId="1" applyFont="1" applyFill="1" applyBorder="1" applyAlignment="1">
      <alignment horizontal="justify" vertical="center" wrapText="1"/>
    </xf>
    <xf numFmtId="0" fontId="2" fillId="5" borderId="4" xfId="1" applyFont="1" applyFill="1" applyBorder="1" applyAlignment="1">
      <alignment horizontal="justify" vertical="center" wrapText="1"/>
    </xf>
    <xf numFmtId="0" fontId="2" fillId="6" borderId="4" xfId="1" applyFont="1" applyFill="1" applyBorder="1" applyAlignment="1">
      <alignment horizontal="justify" vertical="center" wrapText="1"/>
    </xf>
    <xf numFmtId="0" fontId="1" fillId="5" borderId="4" xfId="1" applyFont="1" applyFill="1" applyBorder="1" applyAlignment="1">
      <alignment horizontal="justify" vertical="center" wrapText="1"/>
    </xf>
    <xf numFmtId="0" fontId="1" fillId="4" borderId="4" xfId="1" applyFont="1" applyFill="1" applyBorder="1" applyAlignment="1">
      <alignment horizontal="justify" vertical="center" wrapText="1"/>
    </xf>
    <xf numFmtId="0" fontId="2" fillId="5" borderId="4" xfId="1" applyFont="1" applyFill="1" applyBorder="1" applyAlignment="1">
      <alignment horizontal="justify" vertical="center"/>
    </xf>
    <xf numFmtId="0" fontId="2" fillId="7" borderId="4" xfId="1" applyFont="1" applyFill="1" applyBorder="1" applyAlignment="1">
      <alignment horizontal="justify" vertical="center"/>
    </xf>
    <xf numFmtId="0" fontId="2" fillId="4" borderId="5" xfId="1" applyFont="1" applyFill="1" applyBorder="1" applyAlignment="1">
      <alignment horizontal="justify" vertical="center" wrapText="1"/>
    </xf>
    <xf numFmtId="0" fontId="1" fillId="2" borderId="9" xfId="1" applyFont="1" applyFill="1" applyBorder="1" applyAlignment="1">
      <alignment horizontal="center" vertical="center" wrapText="1"/>
    </xf>
    <xf numFmtId="164" fontId="1" fillId="2" borderId="10" xfId="1" applyNumberFormat="1" applyFont="1" applyFill="1" applyBorder="1" applyAlignment="1">
      <alignment horizontal="center" vertical="center" wrapText="1"/>
    </xf>
    <xf numFmtId="164" fontId="2" fillId="0" borderId="9" xfId="1" applyNumberFormat="1" applyFont="1" applyBorder="1" applyAlignment="1">
      <alignment horizontal="center" vertical="center" wrapText="1"/>
    </xf>
    <xf numFmtId="164" fontId="2" fillId="0" borderId="10" xfId="1" applyNumberFormat="1" applyFont="1" applyBorder="1" applyAlignment="1">
      <alignment horizontal="center" vertical="center" wrapText="1"/>
    </xf>
    <xf numFmtId="164" fontId="3" fillId="0" borderId="9" xfId="1" applyNumberFormat="1" applyFont="1" applyBorder="1" applyAlignment="1">
      <alignment horizontal="center" vertical="center"/>
    </xf>
    <xf numFmtId="164" fontId="3" fillId="0" borderId="10" xfId="1" applyNumberFormat="1" applyFont="1" applyBorder="1" applyAlignment="1">
      <alignment horizontal="center" vertical="center"/>
    </xf>
    <xf numFmtId="9" fontId="2" fillId="0" borderId="9" xfId="1" applyNumberFormat="1" applyFont="1" applyBorder="1" applyAlignment="1">
      <alignment horizontal="center" vertical="center" wrapText="1"/>
    </xf>
    <xf numFmtId="9" fontId="2" fillId="0" borderId="10" xfId="1" applyNumberFormat="1" applyFont="1" applyBorder="1" applyAlignment="1">
      <alignment horizontal="center" vertical="center" wrapText="1"/>
    </xf>
    <xf numFmtId="164" fontId="1" fillId="2" borderId="9" xfId="1" applyNumberFormat="1" applyFont="1" applyFill="1" applyBorder="1" applyAlignment="1">
      <alignment vertical="center" wrapText="1"/>
    </xf>
    <xf numFmtId="164" fontId="1" fillId="2" borderId="10" xfId="1" applyNumberFormat="1" applyFont="1" applyFill="1" applyBorder="1" applyAlignment="1">
      <alignment vertical="center" wrapText="1"/>
    </xf>
    <xf numFmtId="164" fontId="2" fillId="8" borderId="9" xfId="1" applyNumberFormat="1" applyFont="1" applyFill="1" applyBorder="1" applyAlignment="1">
      <alignment horizontal="center" vertical="center" wrapText="1"/>
    </xf>
    <xf numFmtId="164" fontId="2" fillId="8" borderId="10" xfId="1" applyNumberFormat="1" applyFont="1" applyFill="1" applyBorder="1" applyAlignment="1">
      <alignment horizontal="center" vertical="center" wrapText="1"/>
    </xf>
    <xf numFmtId="164" fontId="2" fillId="4" borderId="9" xfId="1" applyNumberFormat="1" applyFont="1" applyFill="1" applyBorder="1" applyAlignment="1">
      <alignment horizontal="center" vertical="center" wrapText="1"/>
    </xf>
    <xf numFmtId="164" fontId="2" fillId="4" borderId="10" xfId="1" applyNumberFormat="1" applyFont="1" applyFill="1" applyBorder="1" applyAlignment="1">
      <alignment horizontal="center" vertical="center" wrapText="1"/>
    </xf>
    <xf numFmtId="164" fontId="2" fillId="0" borderId="10" xfId="1" applyNumberFormat="1" applyFont="1" applyFill="1" applyBorder="1" applyAlignment="1">
      <alignment horizontal="center" vertical="center" wrapText="1"/>
    </xf>
    <xf numFmtId="164" fontId="2" fillId="0" borderId="9" xfId="1" applyNumberFormat="1" applyFont="1" applyBorder="1" applyAlignment="1">
      <alignment horizontal="center" vertical="center"/>
    </xf>
    <xf numFmtId="164" fontId="2" fillId="0" borderId="10" xfId="1" applyNumberFormat="1" applyFont="1" applyBorder="1" applyAlignment="1">
      <alignment horizontal="center" vertical="center"/>
    </xf>
    <xf numFmtId="164" fontId="2" fillId="7" borderId="9" xfId="1" applyNumberFormat="1" applyFont="1" applyFill="1" applyBorder="1" applyAlignment="1">
      <alignment horizontal="center" vertical="center"/>
    </xf>
    <xf numFmtId="164" fontId="2" fillId="7" borderId="10" xfId="1" applyNumberFormat="1" applyFont="1" applyFill="1" applyBorder="1" applyAlignment="1">
      <alignment horizontal="center" vertical="center"/>
    </xf>
    <xf numFmtId="0" fontId="3" fillId="0" borderId="14" xfId="1" applyFont="1" applyBorder="1">
      <alignment vertical="center"/>
    </xf>
    <xf numFmtId="164" fontId="3" fillId="0" borderId="15" xfId="1" applyNumberFormat="1" applyFont="1" applyBorder="1" applyAlignment="1">
      <alignment horizontal="center" vertical="center"/>
    </xf>
    <xf numFmtId="164" fontId="3" fillId="0" borderId="0" xfId="1" applyNumberFormat="1" applyFont="1" applyBorder="1" applyAlignment="1">
      <alignment horizontal="center" vertical="center"/>
    </xf>
    <xf numFmtId="164" fontId="3" fillId="0" borderId="16" xfId="1" applyNumberFormat="1" applyFont="1" applyBorder="1" applyAlignment="1">
      <alignment horizontal="center" vertical="center"/>
    </xf>
    <xf numFmtId="0" fontId="1" fillId="6" borderId="4" xfId="1" applyFont="1" applyFill="1" applyBorder="1" applyAlignment="1">
      <alignment horizontal="justify" vertical="center" wrapText="1"/>
    </xf>
    <xf numFmtId="0" fontId="1" fillId="2" borderId="6" xfId="1" applyFont="1" applyFill="1" applyBorder="1" applyAlignment="1">
      <alignment horizontal="justify" vertical="center" wrapText="1"/>
    </xf>
    <xf numFmtId="0" fontId="1" fillId="2" borderId="20" xfId="1" applyFont="1" applyFill="1" applyBorder="1" applyAlignment="1">
      <alignment vertical="center" wrapText="1"/>
    </xf>
    <xf numFmtId="0" fontId="2" fillId="3" borderId="20" xfId="1" applyFont="1" applyFill="1" applyBorder="1" applyAlignment="1">
      <alignment horizontal="justify" vertical="center" wrapText="1"/>
    </xf>
    <xf numFmtId="0" fontId="2" fillId="4" borderId="20" xfId="1" applyFont="1" applyFill="1" applyBorder="1" applyAlignment="1">
      <alignment horizontal="justify" vertical="center" wrapText="1"/>
    </xf>
    <xf numFmtId="0" fontId="2" fillId="5" borderId="20" xfId="1" applyFont="1" applyFill="1" applyBorder="1" applyAlignment="1">
      <alignment horizontal="justify" vertical="center" wrapText="1"/>
    </xf>
    <xf numFmtId="0" fontId="2" fillId="6" borderId="20" xfId="1" applyFont="1" applyFill="1" applyBorder="1" applyAlignment="1">
      <alignment horizontal="justify" vertical="center" wrapText="1"/>
    </xf>
    <xf numFmtId="0" fontId="1" fillId="5" borderId="20" xfId="1" applyFont="1" applyFill="1" applyBorder="1" applyAlignment="1">
      <alignment horizontal="justify" vertical="center" wrapText="1"/>
    </xf>
    <xf numFmtId="0" fontId="1" fillId="6" borderId="20" xfId="1" applyFont="1" applyFill="1" applyBorder="1" applyAlignment="1">
      <alignment horizontal="justify" vertical="center" wrapText="1"/>
    </xf>
    <xf numFmtId="0" fontId="2" fillId="7" borderId="20" xfId="1" applyFont="1" applyFill="1" applyBorder="1" applyAlignment="1">
      <alignment horizontal="justify" vertical="center"/>
    </xf>
    <xf numFmtId="0" fontId="2" fillId="5" borderId="11" xfId="1" applyFont="1" applyFill="1" applyBorder="1" applyAlignment="1">
      <alignment horizontal="justify" vertical="center"/>
    </xf>
    <xf numFmtId="0" fontId="2" fillId="4" borderId="2" xfId="1" applyFont="1" applyFill="1" applyBorder="1" applyAlignment="1">
      <alignment horizontal="justify" vertical="center" wrapText="1"/>
    </xf>
    <xf numFmtId="164" fontId="2" fillId="4" borderId="4" xfId="1" applyNumberFormat="1" applyFont="1" applyFill="1" applyBorder="1" applyAlignment="1">
      <alignment horizontal="left" vertical="center" wrapText="1"/>
    </xf>
    <xf numFmtId="0" fontId="2" fillId="5" borderId="20" xfId="1" applyFont="1" applyFill="1" applyBorder="1" applyAlignment="1">
      <alignment horizontal="justify" vertical="center"/>
    </xf>
    <xf numFmtId="0" fontId="2" fillId="4" borderId="11" xfId="1" applyFont="1" applyFill="1" applyBorder="1" applyAlignment="1">
      <alignment horizontal="justify" vertical="center" wrapText="1"/>
    </xf>
    <xf numFmtId="0" fontId="5" fillId="2" borderId="6" xfId="1" applyFont="1" applyFill="1" applyBorder="1" applyAlignment="1">
      <alignment horizontal="center" vertical="top" wrapText="1"/>
    </xf>
    <xf numFmtId="0" fontId="5" fillId="2" borderId="7" xfId="1" applyFont="1" applyFill="1" applyBorder="1" applyAlignment="1">
      <alignment horizontal="center" vertical="top" wrapText="1"/>
    </xf>
    <xf numFmtId="0" fontId="5" fillId="2" borderId="8" xfId="1" applyFont="1" applyFill="1" applyBorder="1" applyAlignment="1">
      <alignment horizontal="center" vertical="top" wrapText="1"/>
    </xf>
    <xf numFmtId="0" fontId="2" fillId="4" borderId="11" xfId="1" applyFont="1" applyFill="1" applyBorder="1" applyAlignment="1">
      <alignment horizontal="left" vertical="center" wrapText="1"/>
    </xf>
    <xf numFmtId="0" fontId="2" fillId="4" borderId="12" xfId="1" applyFont="1" applyFill="1" applyBorder="1" applyAlignment="1">
      <alignment horizontal="left" vertical="center" wrapText="1"/>
    </xf>
    <xf numFmtId="0" fontId="2" fillId="4" borderId="13" xfId="1" applyFont="1" applyFill="1" applyBorder="1" applyAlignment="1">
      <alignment horizontal="left" vertical="center" wrapText="1"/>
    </xf>
    <xf numFmtId="0" fontId="2" fillId="4" borderId="11" xfId="1" applyFont="1" applyFill="1" applyBorder="1" applyAlignment="1">
      <alignment horizontal="center" vertical="center" wrapText="1"/>
    </xf>
    <xf numFmtId="0" fontId="2" fillId="4" borderId="12" xfId="1" applyFont="1" applyFill="1" applyBorder="1" applyAlignment="1">
      <alignment horizontal="center" vertical="center" wrapText="1"/>
    </xf>
    <xf numFmtId="0" fontId="2" fillId="4" borderId="13" xfId="1" applyFont="1" applyFill="1" applyBorder="1" applyAlignment="1">
      <alignment horizontal="center" vertical="center" wrapText="1"/>
    </xf>
    <xf numFmtId="0" fontId="5" fillId="2" borderId="17" xfId="1" applyFont="1" applyFill="1" applyBorder="1" applyAlignment="1">
      <alignment horizontal="center" vertical="top" wrapText="1"/>
    </xf>
    <xf numFmtId="0" fontId="5" fillId="2" borderId="18" xfId="1" applyFont="1" applyFill="1" applyBorder="1" applyAlignment="1">
      <alignment horizontal="center" vertical="top" wrapText="1"/>
    </xf>
    <xf numFmtId="0" fontId="5" fillId="2" borderId="19" xfId="1" applyFont="1" applyFill="1" applyBorder="1" applyAlignment="1">
      <alignment horizontal="center" vertical="top" wrapText="1"/>
    </xf>
    <xf numFmtId="0" fontId="2" fillId="4" borderId="21" xfId="1" applyFont="1" applyFill="1" applyBorder="1" applyAlignment="1">
      <alignment horizontal="left" vertical="center" wrapText="1"/>
    </xf>
    <xf numFmtId="0" fontId="2" fillId="4" borderId="22" xfId="1" applyFont="1" applyFill="1" applyBorder="1" applyAlignment="1">
      <alignment horizontal="left" vertical="center" wrapText="1"/>
    </xf>
    <xf numFmtId="0" fontId="2" fillId="4" borderId="23" xfId="1" applyFont="1" applyFill="1" applyBorder="1" applyAlignment="1">
      <alignment horizontal="left" vertical="center" wrapText="1"/>
    </xf>
  </cellXfs>
  <cellStyles count="2">
    <cellStyle name="Normal" xfId="0" builtinId="0"/>
    <cellStyle name="常规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5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2.v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3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5.v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6.v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7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54"/>
  <sheetViews>
    <sheetView workbookViewId="0">
      <pane ySplit="1" topLeftCell="A2" activePane="bottomLeft" state="frozen"/>
      <selection pane="bottomLeft" activeCell="A2" sqref="A2"/>
    </sheetView>
  </sheetViews>
  <sheetFormatPr defaultColWidth="9" defaultRowHeight="14.25"/>
  <cols>
    <col min="1" max="1" width="62.125" style="9" customWidth="1"/>
    <col min="2" max="2" width="15.625" style="11" customWidth="1"/>
    <col min="3" max="3" width="15.625" style="9" customWidth="1"/>
    <col min="4" max="4" width="12.875" style="9" bestFit="1" customWidth="1"/>
    <col min="5" max="16384" width="9" style="9"/>
  </cols>
  <sheetData>
    <row r="1" spans="1:4" ht="14.25" customHeight="1">
      <c r="A1" s="13" t="s">
        <v>81</v>
      </c>
      <c r="B1" s="62" t="s">
        <v>69</v>
      </c>
      <c r="C1" s="63"/>
      <c r="D1" s="64"/>
    </row>
    <row r="2" spans="1:4" ht="57">
      <c r="A2" s="14" t="s">
        <v>0</v>
      </c>
      <c r="B2" s="24" t="s">
        <v>70</v>
      </c>
      <c r="C2" s="12" t="s">
        <v>68</v>
      </c>
      <c r="D2" s="25" t="s">
        <v>82</v>
      </c>
    </row>
    <row r="3" spans="1:4" ht="15">
      <c r="A3" s="15" t="s">
        <v>1</v>
      </c>
      <c r="B3" s="26">
        <v>0.7</v>
      </c>
      <c r="C3" s="2">
        <v>0.7</v>
      </c>
      <c r="D3" s="27">
        <v>0.7</v>
      </c>
    </row>
    <row r="4" spans="1:4" ht="15">
      <c r="A4" s="15" t="s">
        <v>2</v>
      </c>
      <c r="B4" s="26">
        <v>20</v>
      </c>
      <c r="C4" s="2">
        <v>20</v>
      </c>
      <c r="D4" s="27">
        <v>20</v>
      </c>
    </row>
    <row r="5" spans="1:4" ht="15">
      <c r="A5" s="15" t="s">
        <v>3</v>
      </c>
      <c r="B5" s="28" t="s">
        <v>4</v>
      </c>
      <c r="C5" s="10" t="s">
        <v>4</v>
      </c>
      <c r="D5" s="29" t="s">
        <v>4</v>
      </c>
    </row>
    <row r="6" spans="1:4" ht="15">
      <c r="A6" s="15" t="s">
        <v>5</v>
      </c>
      <c r="B6" s="26" t="s">
        <v>4</v>
      </c>
      <c r="C6" s="2" t="s">
        <v>4</v>
      </c>
      <c r="D6" s="27" t="s">
        <v>4</v>
      </c>
    </row>
    <row r="7" spans="1:4" ht="15">
      <c r="A7" s="15" t="s">
        <v>6</v>
      </c>
      <c r="B7" s="28" t="s">
        <v>4</v>
      </c>
      <c r="C7" s="10" t="s">
        <v>4</v>
      </c>
      <c r="D7" s="29" t="s">
        <v>4</v>
      </c>
    </row>
    <row r="8" spans="1:4" ht="15">
      <c r="A8" s="15" t="s">
        <v>7</v>
      </c>
      <c r="B8" s="30">
        <v>0.1</v>
      </c>
      <c r="C8" s="3">
        <v>0.1</v>
      </c>
      <c r="D8" s="31">
        <v>0.1</v>
      </c>
    </row>
    <row r="9" spans="1:4" ht="15">
      <c r="A9" s="15" t="s">
        <v>8</v>
      </c>
      <c r="B9" s="26" t="s">
        <v>9</v>
      </c>
      <c r="C9" s="2" t="s">
        <v>9</v>
      </c>
      <c r="D9" s="27" t="s">
        <v>9</v>
      </c>
    </row>
    <row r="10" spans="1:4" ht="15">
      <c r="A10" s="15" t="s">
        <v>10</v>
      </c>
      <c r="B10" s="26">
        <v>3</v>
      </c>
      <c r="C10" s="2">
        <v>3</v>
      </c>
      <c r="D10" s="27">
        <v>3</v>
      </c>
    </row>
    <row r="11" spans="1:4">
      <c r="A11" s="14" t="s">
        <v>11</v>
      </c>
      <c r="B11" s="32"/>
      <c r="C11" s="4"/>
      <c r="D11" s="33"/>
    </row>
    <row r="12" spans="1:4" ht="15" customHeight="1">
      <c r="A12" s="15" t="s">
        <v>12</v>
      </c>
      <c r="B12" s="26">
        <v>16</v>
      </c>
      <c r="C12" s="2">
        <v>16</v>
      </c>
      <c r="D12" s="27">
        <v>16</v>
      </c>
    </row>
    <row r="13" spans="1:4" ht="15">
      <c r="A13" s="16" t="s">
        <v>13</v>
      </c>
      <c r="B13" s="34">
        <v>2</v>
      </c>
      <c r="C13" s="5">
        <v>2</v>
      </c>
      <c r="D13" s="35">
        <v>2</v>
      </c>
    </row>
    <row r="14" spans="1:4" ht="15">
      <c r="A14" s="16" t="s">
        <v>14</v>
      </c>
      <c r="B14" s="34">
        <v>2</v>
      </c>
      <c r="C14" s="5">
        <v>2</v>
      </c>
      <c r="D14" s="35">
        <v>2</v>
      </c>
    </row>
    <row r="15" spans="1:4" ht="15">
      <c r="A15" s="15" t="s">
        <v>15</v>
      </c>
      <c r="B15" s="26">
        <v>36</v>
      </c>
      <c r="C15" s="2">
        <v>36</v>
      </c>
      <c r="D15" s="27">
        <v>36</v>
      </c>
    </row>
    <row r="16" spans="1:4" ht="15">
      <c r="A16" s="15" t="s">
        <v>16</v>
      </c>
      <c r="B16" s="26">
        <f>B15+10*LOG10(B4)</f>
        <v>49.010299956639813</v>
      </c>
      <c r="C16" s="2">
        <f>C15+10*LOG10(C4)</f>
        <v>49.010299956639813</v>
      </c>
      <c r="D16" s="27">
        <f>D15+10*LOG10(D4)</f>
        <v>49.010299956639813</v>
      </c>
    </row>
    <row r="17" spans="1:4" ht="30">
      <c r="A17" s="15" t="s">
        <v>17</v>
      </c>
      <c r="B17" s="26">
        <f>B15+10*LOG10(B42/1000000)</f>
        <v>41.56302500767287</v>
      </c>
      <c r="C17" s="2">
        <f>C15+10*LOG10(C42/1000000)</f>
        <v>41.56302500767287</v>
      </c>
      <c r="D17" s="27">
        <f>D15+10*LOG10(D42/1000000)</f>
        <v>41.56302500767287</v>
      </c>
    </row>
    <row r="18" spans="1:4" ht="45">
      <c r="A18" s="17" t="s">
        <v>18</v>
      </c>
      <c r="B18" s="26">
        <f>B19+10*LOG10(B12/B13)-B20</f>
        <v>17.030899869919438</v>
      </c>
      <c r="C18" s="2">
        <f>C19+10*LOG10(C12/C13)-C20</f>
        <v>17.030899869919438</v>
      </c>
      <c r="D18" s="27">
        <f>D19+10*LOG10(D12/D13)-D20</f>
        <v>17.030899869919438</v>
      </c>
    </row>
    <row r="19" spans="1:4" ht="15">
      <c r="A19" s="15" t="s">
        <v>19</v>
      </c>
      <c r="B19" s="26">
        <v>8</v>
      </c>
      <c r="C19" s="2">
        <v>8</v>
      </c>
      <c r="D19" s="27">
        <v>8</v>
      </c>
    </row>
    <row r="20" spans="1:4" ht="45">
      <c r="A20" s="16" t="s">
        <v>20</v>
      </c>
      <c r="B20" s="34">
        <v>0</v>
      </c>
      <c r="C20" s="5">
        <v>0</v>
      </c>
      <c r="D20" s="35">
        <v>0</v>
      </c>
    </row>
    <row r="21" spans="1:4" ht="61.5" customHeight="1">
      <c r="A21" s="18" t="s">
        <v>21</v>
      </c>
      <c r="B21" s="36">
        <v>0</v>
      </c>
      <c r="C21" s="6">
        <v>0</v>
      </c>
      <c r="D21" s="37">
        <v>0</v>
      </c>
    </row>
    <row r="22" spans="1:4" ht="15">
      <c r="A22" s="15" t="s">
        <v>22</v>
      </c>
      <c r="B22" s="26">
        <v>0</v>
      </c>
      <c r="C22" s="2">
        <v>0</v>
      </c>
      <c r="D22" s="27">
        <v>0</v>
      </c>
    </row>
    <row r="23" spans="1:4" ht="15">
      <c r="A23" s="15" t="s">
        <v>23</v>
      </c>
      <c r="B23" s="26">
        <v>0</v>
      </c>
      <c r="C23" s="2">
        <v>0</v>
      </c>
      <c r="D23" s="27">
        <v>0</v>
      </c>
    </row>
    <row r="24" spans="1:4" ht="30">
      <c r="A24" s="15" t="s">
        <v>24</v>
      </c>
      <c r="B24" s="26">
        <v>3</v>
      </c>
      <c r="C24" s="2">
        <v>3</v>
      </c>
      <c r="D24" s="27">
        <v>3</v>
      </c>
    </row>
    <row r="25" spans="1:4" ht="15">
      <c r="A25" s="15" t="s">
        <v>25</v>
      </c>
      <c r="B25" s="28" t="s">
        <v>4</v>
      </c>
      <c r="C25" s="10" t="s">
        <v>4</v>
      </c>
      <c r="D25" s="29" t="s">
        <v>4</v>
      </c>
    </row>
    <row r="26" spans="1:4" ht="15">
      <c r="A26" s="15" t="s">
        <v>26</v>
      </c>
      <c r="B26" s="26">
        <f>B17+B18+B21-B23-B24</f>
        <v>55.593924877592308</v>
      </c>
      <c r="C26" s="2">
        <f>C17+C18+C21-C23-C24</f>
        <v>55.593924877592308</v>
      </c>
      <c r="D26" s="27">
        <f>D17+D18+D21-D23-D24</f>
        <v>55.593924877592308</v>
      </c>
    </row>
    <row r="27" spans="1:4">
      <c r="A27" s="14" t="s">
        <v>27</v>
      </c>
      <c r="B27" s="32"/>
      <c r="C27" s="4"/>
      <c r="D27" s="33"/>
    </row>
    <row r="28" spans="1:4" ht="15">
      <c r="A28" s="15" t="s">
        <v>28</v>
      </c>
      <c r="B28" s="26">
        <v>2</v>
      </c>
      <c r="C28" s="2">
        <v>1</v>
      </c>
      <c r="D28" s="27">
        <v>1</v>
      </c>
    </row>
    <row r="29" spans="1:4" ht="15">
      <c r="A29" s="15" t="s">
        <v>29</v>
      </c>
      <c r="B29" s="26">
        <v>2</v>
      </c>
      <c r="C29" s="2">
        <v>1</v>
      </c>
      <c r="D29" s="27">
        <v>1</v>
      </c>
    </row>
    <row r="30" spans="1:4" ht="45">
      <c r="A30" s="15" t="s">
        <v>30</v>
      </c>
      <c r="B30" s="26">
        <f>B31+10*LOG10(B28/B29)-B32</f>
        <v>0</v>
      </c>
      <c r="C30" s="2">
        <f>C31+10*LOG10(C28/C29)-C32</f>
        <v>0</v>
      </c>
      <c r="D30" s="27">
        <f>D31+10*LOG10(D28/D29)-D32</f>
        <v>0</v>
      </c>
    </row>
    <row r="31" spans="1:4" ht="15">
      <c r="A31" s="15" t="s">
        <v>31</v>
      </c>
      <c r="B31" s="26">
        <v>0</v>
      </c>
      <c r="C31" s="1">
        <v>0</v>
      </c>
      <c r="D31" s="38">
        <v>0</v>
      </c>
    </row>
    <row r="32" spans="1:4" ht="45">
      <c r="A32" s="17" t="s">
        <v>32</v>
      </c>
      <c r="B32" s="26">
        <v>0</v>
      </c>
      <c r="C32" s="2">
        <v>0</v>
      </c>
      <c r="D32" s="27">
        <v>0</v>
      </c>
    </row>
    <row r="33" spans="1:4" ht="30">
      <c r="A33" s="17" t="s">
        <v>61</v>
      </c>
      <c r="B33" s="26">
        <v>0</v>
      </c>
      <c r="C33" s="2">
        <v>0</v>
      </c>
      <c r="D33" s="27">
        <v>0</v>
      </c>
    </row>
    <row r="34" spans="1:4" ht="30">
      <c r="A34" s="15" t="s">
        <v>33</v>
      </c>
      <c r="B34" s="26">
        <v>1</v>
      </c>
      <c r="C34" s="2">
        <v>1</v>
      </c>
      <c r="D34" s="27">
        <v>1</v>
      </c>
    </row>
    <row r="35" spans="1:4" ht="15">
      <c r="A35" s="15" t="s">
        <v>34</v>
      </c>
      <c r="B35" s="26">
        <v>7</v>
      </c>
      <c r="C35" s="2">
        <v>7</v>
      </c>
      <c r="D35" s="27">
        <v>7</v>
      </c>
    </row>
    <row r="36" spans="1:4" ht="15">
      <c r="A36" s="15" t="s">
        <v>35</v>
      </c>
      <c r="B36" s="26">
        <v>-174</v>
      </c>
      <c r="C36" s="2">
        <v>-174</v>
      </c>
      <c r="D36" s="27">
        <v>-174</v>
      </c>
    </row>
    <row r="37" spans="1:4" ht="15">
      <c r="A37" s="17" t="s">
        <v>36</v>
      </c>
      <c r="B37" s="26" t="s">
        <v>4</v>
      </c>
      <c r="C37" s="2" t="s">
        <v>4</v>
      </c>
      <c r="D37" s="27" t="s">
        <v>4</v>
      </c>
    </row>
    <row r="38" spans="1:4" ht="15">
      <c r="A38" s="16" t="s">
        <v>37</v>
      </c>
      <c r="B38" s="34">
        <v>-999</v>
      </c>
      <c r="C38" s="5">
        <v>-999</v>
      </c>
      <c r="D38" s="35">
        <v>-999</v>
      </c>
    </row>
    <row r="39" spans="1:4" ht="30">
      <c r="A39" s="15" t="s">
        <v>62</v>
      </c>
      <c r="B39" s="28" t="s">
        <v>4</v>
      </c>
      <c r="C39" s="10" t="s">
        <v>4</v>
      </c>
      <c r="D39" s="29" t="s">
        <v>4</v>
      </c>
    </row>
    <row r="40" spans="1:4" ht="30">
      <c r="A40" s="15" t="s">
        <v>63</v>
      </c>
      <c r="B40" s="26">
        <f>10*LOG10(10^((B35+B36)/10)+10^(B38/10))</f>
        <v>-167.00000000000003</v>
      </c>
      <c r="C40" s="2">
        <f>10*LOG10(10^((C35+C36)/10)+10^(C38/10))</f>
        <v>-167.00000000000003</v>
      </c>
      <c r="D40" s="27">
        <f>10*LOG10(10^((D35+D36)/10)+10^(D38/10))</f>
        <v>-167.00000000000003</v>
      </c>
    </row>
    <row r="41" spans="1:4" ht="15">
      <c r="A41" s="19" t="s">
        <v>39</v>
      </c>
      <c r="B41" s="26" t="s">
        <v>4</v>
      </c>
      <c r="C41" s="2" t="s">
        <v>4</v>
      </c>
      <c r="D41" s="27" t="s">
        <v>4</v>
      </c>
    </row>
    <row r="42" spans="1:4" ht="15">
      <c r="A42" s="20" t="s">
        <v>40</v>
      </c>
      <c r="B42" s="36">
        <f>20*180*1000</f>
        <v>3600000</v>
      </c>
      <c r="C42" s="6">
        <f t="shared" ref="C42:D42" si="0">20*180*1000</f>
        <v>3600000</v>
      </c>
      <c r="D42" s="37">
        <f t="shared" si="0"/>
        <v>3600000</v>
      </c>
    </row>
    <row r="43" spans="1:4" ht="15">
      <c r="A43" s="15" t="s">
        <v>41</v>
      </c>
      <c r="B43" s="26" t="s">
        <v>4</v>
      </c>
      <c r="C43" s="2" t="s">
        <v>4</v>
      </c>
      <c r="D43" s="27" t="s">
        <v>4</v>
      </c>
    </row>
    <row r="44" spans="1:4" ht="15">
      <c r="A44" s="15" t="s">
        <v>42</v>
      </c>
      <c r="B44" s="26">
        <f>B40+10*LOG10(B42)</f>
        <v>-101.43697499232717</v>
      </c>
      <c r="C44" s="2">
        <f>C40+10*LOG10(C42)</f>
        <v>-101.43697499232717</v>
      </c>
      <c r="D44" s="27">
        <f>D40+10*LOG10(D42)</f>
        <v>-101.43697499232717</v>
      </c>
    </row>
    <row r="45" spans="1:4" ht="15">
      <c r="A45" s="19" t="s">
        <v>43</v>
      </c>
      <c r="B45" s="26" t="s">
        <v>4</v>
      </c>
      <c r="C45" s="2" t="s">
        <v>4</v>
      </c>
      <c r="D45" s="27" t="s">
        <v>4</v>
      </c>
    </row>
    <row r="46" spans="1:4" ht="15">
      <c r="A46" s="20" t="s">
        <v>44</v>
      </c>
      <c r="B46" s="36"/>
      <c r="C46" s="6"/>
      <c r="D46" s="37"/>
    </row>
    <row r="47" spans="1:4" ht="15">
      <c r="A47" s="15" t="s">
        <v>45</v>
      </c>
      <c r="B47" s="26">
        <v>2</v>
      </c>
      <c r="C47" s="2">
        <v>2</v>
      </c>
      <c r="D47" s="27">
        <v>2</v>
      </c>
    </row>
    <row r="48" spans="1:4" ht="30">
      <c r="A48" s="15" t="s">
        <v>46</v>
      </c>
      <c r="B48" s="26" t="s">
        <v>4</v>
      </c>
      <c r="C48" s="2" t="s">
        <v>4</v>
      </c>
      <c r="D48" s="27" t="s">
        <v>4</v>
      </c>
    </row>
    <row r="49" spans="1:4" ht="33.75" customHeight="1">
      <c r="A49" s="15" t="s">
        <v>47</v>
      </c>
      <c r="B49" s="26">
        <v>0</v>
      </c>
      <c r="C49" s="2">
        <v>0</v>
      </c>
      <c r="D49" s="27">
        <v>0</v>
      </c>
    </row>
    <row r="50" spans="1:4" ht="30">
      <c r="A50" s="15" t="s">
        <v>48</v>
      </c>
      <c r="B50" s="28" t="s">
        <v>4</v>
      </c>
      <c r="C50" s="10" t="s">
        <v>4</v>
      </c>
      <c r="D50" s="29" t="s">
        <v>4</v>
      </c>
    </row>
    <row r="51" spans="1:4" ht="30">
      <c r="A51" s="15" t="s">
        <v>49</v>
      </c>
      <c r="B51" s="26">
        <f>B44+B46+B47-B49</f>
        <v>-99.436974992327166</v>
      </c>
      <c r="C51" s="2">
        <f>C44+C46+C47-C49</f>
        <v>-99.436974992327166</v>
      </c>
      <c r="D51" s="27">
        <f>D44+D46+D47-D49</f>
        <v>-99.436974992327166</v>
      </c>
    </row>
    <row r="52" spans="1:4" ht="30">
      <c r="A52" s="21" t="s">
        <v>50</v>
      </c>
      <c r="B52" s="39" t="s">
        <v>4</v>
      </c>
      <c r="C52" s="8" t="s">
        <v>4</v>
      </c>
      <c r="D52" s="40" t="s">
        <v>4</v>
      </c>
    </row>
    <row r="53" spans="1:4" ht="30">
      <c r="A53" s="22" t="s">
        <v>51</v>
      </c>
      <c r="B53" s="41">
        <f>B26+B30+B33-B34-B51</f>
        <v>154.03089986991947</v>
      </c>
      <c r="C53" s="7">
        <f t="shared" ref="C53:D53" si="1">C26+C30+C33-C34-C51</f>
        <v>154.03089986991947</v>
      </c>
      <c r="D53" s="42">
        <f t="shared" si="1"/>
        <v>154.03089986991947</v>
      </c>
    </row>
    <row r="54" spans="1:4" ht="15.75" thickBot="1">
      <c r="A54" s="23" t="s">
        <v>71</v>
      </c>
      <c r="B54" s="65"/>
      <c r="C54" s="66"/>
      <c r="D54" s="67"/>
    </row>
  </sheetData>
  <mergeCells count="2">
    <mergeCell ref="B1:D1"/>
    <mergeCell ref="B54:D54"/>
  </mergeCells>
  <phoneticPr fontId="4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D54"/>
  <sheetViews>
    <sheetView workbookViewId="0">
      <pane ySplit="1" topLeftCell="A2" activePane="bottomLeft" state="frozen"/>
      <selection pane="bottomLeft" activeCell="A2" sqref="A2"/>
    </sheetView>
  </sheetViews>
  <sheetFormatPr defaultColWidth="9" defaultRowHeight="14.25"/>
  <cols>
    <col min="1" max="1" width="62.125" style="9" customWidth="1"/>
    <col min="2" max="2" width="15.625" style="11" customWidth="1"/>
    <col min="3" max="4" width="15.625" style="9" customWidth="1"/>
    <col min="5" max="16384" width="9" style="9"/>
  </cols>
  <sheetData>
    <row r="1" spans="1:4" ht="14.25" customHeight="1">
      <c r="A1" s="13" t="s">
        <v>81</v>
      </c>
      <c r="B1" s="71" t="s">
        <v>69</v>
      </c>
      <c r="C1" s="72"/>
      <c r="D1" s="73"/>
    </row>
    <row r="2" spans="1:4" ht="57">
      <c r="A2" s="14" t="s">
        <v>0</v>
      </c>
      <c r="B2" s="24" t="s">
        <v>79</v>
      </c>
      <c r="C2" s="12" t="s">
        <v>80</v>
      </c>
      <c r="D2" s="25" t="s">
        <v>94</v>
      </c>
    </row>
    <row r="3" spans="1:4" ht="15">
      <c r="A3" s="15" t="s">
        <v>1</v>
      </c>
      <c r="B3" s="26">
        <v>0.7</v>
      </c>
      <c r="C3" s="2">
        <v>0.7</v>
      </c>
      <c r="D3" s="27">
        <v>0.7</v>
      </c>
    </row>
    <row r="4" spans="1:4" ht="15">
      <c r="A4" s="15" t="s">
        <v>2</v>
      </c>
      <c r="B4" s="26">
        <v>20</v>
      </c>
      <c r="C4" s="2">
        <v>20</v>
      </c>
      <c r="D4" s="27">
        <v>20</v>
      </c>
    </row>
    <row r="5" spans="1:4" ht="15">
      <c r="A5" s="15" t="s">
        <v>3</v>
      </c>
      <c r="B5" s="28" t="s">
        <v>4</v>
      </c>
      <c r="C5" s="10" t="s">
        <v>4</v>
      </c>
      <c r="D5" s="29" t="s">
        <v>4</v>
      </c>
    </row>
    <row r="6" spans="1:4" ht="15">
      <c r="A6" s="15" t="s">
        <v>5</v>
      </c>
      <c r="B6" s="26">
        <v>100000</v>
      </c>
      <c r="C6" s="2">
        <v>100000</v>
      </c>
      <c r="D6" s="27">
        <v>25000</v>
      </c>
    </row>
    <row r="7" spans="1:4" ht="15">
      <c r="A7" s="15" t="s">
        <v>6</v>
      </c>
      <c r="B7" s="28" t="s">
        <v>4</v>
      </c>
      <c r="C7" s="10" t="s">
        <v>4</v>
      </c>
      <c r="D7" s="29" t="s">
        <v>4</v>
      </c>
    </row>
    <row r="8" spans="1:4" ht="15">
      <c r="A8" s="15" t="s">
        <v>7</v>
      </c>
      <c r="B8" s="30">
        <v>0.1</v>
      </c>
      <c r="C8" s="3">
        <v>0.1</v>
      </c>
      <c r="D8" s="31">
        <v>0.1</v>
      </c>
    </row>
    <row r="9" spans="1:4" ht="15">
      <c r="A9" s="15" t="s">
        <v>8</v>
      </c>
      <c r="B9" s="26" t="s">
        <v>9</v>
      </c>
      <c r="C9" s="2" t="s">
        <v>9</v>
      </c>
      <c r="D9" s="27" t="s">
        <v>9</v>
      </c>
    </row>
    <row r="10" spans="1:4" ht="15">
      <c r="A10" s="15" t="s">
        <v>10</v>
      </c>
      <c r="B10" s="26">
        <v>3</v>
      </c>
      <c r="C10" s="2">
        <v>3</v>
      </c>
      <c r="D10" s="27">
        <v>3</v>
      </c>
    </row>
    <row r="11" spans="1:4">
      <c r="A11" s="14" t="s">
        <v>11</v>
      </c>
      <c r="B11" s="32"/>
      <c r="C11" s="4"/>
      <c r="D11" s="33"/>
    </row>
    <row r="12" spans="1:4" ht="15" customHeight="1">
      <c r="A12" s="15" t="s">
        <v>12</v>
      </c>
      <c r="B12" s="26">
        <v>1</v>
      </c>
      <c r="C12" s="2">
        <v>1</v>
      </c>
      <c r="D12" s="27">
        <v>1</v>
      </c>
    </row>
    <row r="13" spans="1:4" ht="15">
      <c r="A13" s="16" t="s">
        <v>13</v>
      </c>
      <c r="B13" s="34">
        <v>2</v>
      </c>
      <c r="C13" s="5">
        <v>2</v>
      </c>
      <c r="D13" s="35">
        <v>2</v>
      </c>
    </row>
    <row r="14" spans="1:4" ht="15">
      <c r="A14" s="17" t="s">
        <v>14</v>
      </c>
      <c r="B14" s="26">
        <v>1</v>
      </c>
      <c r="C14" s="2">
        <v>1</v>
      </c>
      <c r="D14" s="27">
        <v>1</v>
      </c>
    </row>
    <row r="15" spans="1:4" ht="15">
      <c r="A15" s="15" t="s">
        <v>15</v>
      </c>
      <c r="B15" s="26" t="s">
        <v>4</v>
      </c>
      <c r="C15" s="2" t="s">
        <v>4</v>
      </c>
      <c r="D15" s="27" t="s">
        <v>4</v>
      </c>
    </row>
    <row r="16" spans="1:4" ht="15">
      <c r="A16" s="15" t="s">
        <v>16</v>
      </c>
      <c r="B16" s="26">
        <v>23</v>
      </c>
      <c r="C16" s="2">
        <v>23</v>
      </c>
      <c r="D16" s="27">
        <v>23</v>
      </c>
    </row>
    <row r="17" spans="1:4" ht="30">
      <c r="A17" s="15" t="s">
        <v>17</v>
      </c>
      <c r="B17" s="26">
        <v>23</v>
      </c>
      <c r="C17" s="2">
        <v>23</v>
      </c>
      <c r="D17" s="27">
        <v>23</v>
      </c>
    </row>
    <row r="18" spans="1:4" ht="45">
      <c r="A18" s="17" t="s">
        <v>18</v>
      </c>
      <c r="B18" s="26">
        <f>B19+10*LOG10(B12/B14)-B20</f>
        <v>0</v>
      </c>
      <c r="C18" s="2">
        <f>C19+10*LOG10(C12/C14)-C20</f>
        <v>0</v>
      </c>
      <c r="D18" s="27">
        <f>D19+10*LOG10(D12/D14)-D20</f>
        <v>0</v>
      </c>
    </row>
    <row r="19" spans="1:4" ht="15">
      <c r="A19" s="15" t="s">
        <v>19</v>
      </c>
      <c r="B19" s="26">
        <v>0</v>
      </c>
      <c r="C19" s="1">
        <v>0</v>
      </c>
      <c r="D19" s="38">
        <v>0</v>
      </c>
    </row>
    <row r="20" spans="1:4" ht="45">
      <c r="A20" s="17" t="s">
        <v>20</v>
      </c>
      <c r="B20" s="26">
        <v>0</v>
      </c>
      <c r="C20" s="2">
        <v>0</v>
      </c>
      <c r="D20" s="27">
        <v>0</v>
      </c>
    </row>
    <row r="21" spans="1:4" ht="61.5" customHeight="1">
      <c r="A21" s="17" t="s">
        <v>21</v>
      </c>
      <c r="B21" s="26">
        <v>0</v>
      </c>
      <c r="C21" s="2">
        <v>0</v>
      </c>
      <c r="D21" s="27">
        <v>0</v>
      </c>
    </row>
    <row r="22" spans="1:4" ht="15">
      <c r="A22" s="15" t="s">
        <v>22</v>
      </c>
      <c r="B22" s="26">
        <v>0</v>
      </c>
      <c r="C22" s="2">
        <v>0</v>
      </c>
      <c r="D22" s="27">
        <v>0</v>
      </c>
    </row>
    <row r="23" spans="1:4" ht="15">
      <c r="A23" s="15" t="s">
        <v>23</v>
      </c>
      <c r="B23" s="26">
        <v>0</v>
      </c>
      <c r="C23" s="2">
        <v>0</v>
      </c>
      <c r="D23" s="27">
        <v>0</v>
      </c>
    </row>
    <row r="24" spans="1:4" ht="30">
      <c r="A24" s="15" t="s">
        <v>24</v>
      </c>
      <c r="B24" s="26">
        <v>1</v>
      </c>
      <c r="C24" s="2">
        <v>1</v>
      </c>
      <c r="D24" s="27">
        <v>1</v>
      </c>
    </row>
    <row r="25" spans="1:4" ht="15">
      <c r="A25" s="15" t="s">
        <v>25</v>
      </c>
      <c r="B25" s="28" t="s">
        <v>4</v>
      </c>
      <c r="C25" s="10" t="s">
        <v>4</v>
      </c>
      <c r="D25" s="29" t="s">
        <v>4</v>
      </c>
    </row>
    <row r="26" spans="1:4" ht="15">
      <c r="A26" s="15" t="s">
        <v>26</v>
      </c>
      <c r="B26" s="26">
        <f>B17+B18+B21-B23-B24</f>
        <v>22</v>
      </c>
      <c r="C26" s="2">
        <f>C17+C18+C21-C23-C24</f>
        <v>22</v>
      </c>
      <c r="D26" s="27">
        <f>D17+D18+D21-D23-D24</f>
        <v>22</v>
      </c>
    </row>
    <row r="27" spans="1:4">
      <c r="A27" s="14" t="s">
        <v>27</v>
      </c>
      <c r="B27" s="32"/>
      <c r="C27" s="4"/>
      <c r="D27" s="33"/>
    </row>
    <row r="28" spans="1:4" ht="15">
      <c r="A28" s="15" t="s">
        <v>66</v>
      </c>
      <c r="B28" s="26">
        <v>16</v>
      </c>
      <c r="C28" s="2">
        <v>16</v>
      </c>
      <c r="D28" s="27">
        <v>16</v>
      </c>
    </row>
    <row r="29" spans="1:4" ht="15">
      <c r="A29" s="16" t="s">
        <v>29</v>
      </c>
      <c r="B29" s="34">
        <v>2</v>
      </c>
      <c r="C29" s="5">
        <v>2</v>
      </c>
      <c r="D29" s="35">
        <v>2</v>
      </c>
    </row>
    <row r="30" spans="1:4" ht="45">
      <c r="A30" s="15" t="s">
        <v>30</v>
      </c>
      <c r="B30" s="26">
        <f>B31+10*LOG10(B28/B13)-B32</f>
        <v>17.030899869919438</v>
      </c>
      <c r="C30" s="2">
        <f>C31+10*LOG10(C28/C13)-C32</f>
        <v>17.030899869919438</v>
      </c>
      <c r="D30" s="27">
        <f>D31+10*LOG10(D28/D13)-D32</f>
        <v>17.030899869919438</v>
      </c>
    </row>
    <row r="31" spans="1:4" ht="15">
      <c r="A31" s="15" t="s">
        <v>31</v>
      </c>
      <c r="B31" s="26">
        <v>8</v>
      </c>
      <c r="C31" s="2">
        <v>8</v>
      </c>
      <c r="D31" s="27">
        <v>8</v>
      </c>
    </row>
    <row r="32" spans="1:4" ht="45">
      <c r="A32" s="16" t="s">
        <v>32</v>
      </c>
      <c r="B32" s="34">
        <v>0</v>
      </c>
      <c r="C32" s="5">
        <v>0</v>
      </c>
      <c r="D32" s="35">
        <v>0</v>
      </c>
    </row>
    <row r="33" spans="1:4" ht="30">
      <c r="A33" s="18" t="s">
        <v>61</v>
      </c>
      <c r="B33" s="36">
        <v>0</v>
      </c>
      <c r="C33" s="6">
        <v>0</v>
      </c>
      <c r="D33" s="37">
        <v>0</v>
      </c>
    </row>
    <row r="34" spans="1:4" ht="30">
      <c r="A34" s="15" t="s">
        <v>33</v>
      </c>
      <c r="B34" s="26">
        <v>3</v>
      </c>
      <c r="C34" s="2">
        <v>3</v>
      </c>
      <c r="D34" s="27">
        <v>3</v>
      </c>
    </row>
    <row r="35" spans="1:4" ht="15">
      <c r="A35" s="15" t="s">
        <v>34</v>
      </c>
      <c r="B35" s="26">
        <v>5</v>
      </c>
      <c r="C35" s="2">
        <v>5</v>
      </c>
      <c r="D35" s="27">
        <v>5</v>
      </c>
    </row>
    <row r="36" spans="1:4" ht="15">
      <c r="A36" s="15" t="s">
        <v>35</v>
      </c>
      <c r="B36" s="26">
        <v>-174</v>
      </c>
      <c r="C36" s="2">
        <v>-174</v>
      </c>
      <c r="D36" s="27">
        <v>-174</v>
      </c>
    </row>
    <row r="37" spans="1:4" ht="15">
      <c r="A37" s="17" t="s">
        <v>36</v>
      </c>
      <c r="B37" s="26" t="s">
        <v>4</v>
      </c>
      <c r="C37" s="2" t="s">
        <v>4</v>
      </c>
      <c r="D37" s="27" t="s">
        <v>4</v>
      </c>
    </row>
    <row r="38" spans="1:4" ht="15">
      <c r="A38" s="16" t="s">
        <v>37</v>
      </c>
      <c r="B38" s="34">
        <v>-999</v>
      </c>
      <c r="C38" s="5">
        <v>-999</v>
      </c>
      <c r="D38" s="35">
        <v>-999</v>
      </c>
    </row>
    <row r="39" spans="1:4" ht="30">
      <c r="A39" s="15" t="s">
        <v>38</v>
      </c>
      <c r="B39" s="28" t="s">
        <v>4</v>
      </c>
      <c r="C39" s="10" t="s">
        <v>4</v>
      </c>
      <c r="D39" s="29" t="s">
        <v>4</v>
      </c>
    </row>
    <row r="40" spans="1:4" ht="30">
      <c r="A40" s="15" t="s">
        <v>63</v>
      </c>
      <c r="B40" s="26">
        <f>10*LOG10(10^((B35+B36)/10)+10^(B38/10))</f>
        <v>-169.00000000000003</v>
      </c>
      <c r="C40" s="2">
        <f>10*LOG10(10^((C35+C36)/10)+10^(C38/10))</f>
        <v>-169.00000000000003</v>
      </c>
      <c r="D40" s="27">
        <f>10*LOG10(10^((D35+D36)/10)+10^(D38/10))</f>
        <v>-169.00000000000003</v>
      </c>
    </row>
    <row r="41" spans="1:4" ht="15">
      <c r="A41" s="19" t="s">
        <v>39</v>
      </c>
      <c r="B41" s="26" t="s">
        <v>4</v>
      </c>
      <c r="C41" s="2" t="s">
        <v>4</v>
      </c>
      <c r="D41" s="27" t="s">
        <v>4</v>
      </c>
    </row>
    <row r="42" spans="1:4" ht="15">
      <c r="A42" s="47" t="s">
        <v>40</v>
      </c>
      <c r="B42" s="36">
        <f>4*180*1000</f>
        <v>720000</v>
      </c>
      <c r="C42" s="6">
        <f>4*180*1000</f>
        <v>720000</v>
      </c>
      <c r="D42" s="37">
        <f>4*180*1000</f>
        <v>720000</v>
      </c>
    </row>
    <row r="43" spans="1:4" ht="15">
      <c r="A43" s="15" t="s">
        <v>41</v>
      </c>
      <c r="B43" s="28" t="s">
        <v>4</v>
      </c>
      <c r="C43" s="10" t="s">
        <v>4</v>
      </c>
      <c r="D43" s="29" t="s">
        <v>4</v>
      </c>
    </row>
    <row r="44" spans="1:4" ht="15">
      <c r="A44" s="15" t="s">
        <v>42</v>
      </c>
      <c r="B44" s="26">
        <f>B40+10*LOG10(B42)</f>
        <v>-110.42667503568734</v>
      </c>
      <c r="C44" s="2">
        <f>C40+10*LOG10(C42)</f>
        <v>-110.42667503568734</v>
      </c>
      <c r="D44" s="27">
        <f>D40+10*LOG10(D42)</f>
        <v>-110.42667503568734</v>
      </c>
    </row>
    <row r="45" spans="1:4" ht="15">
      <c r="A45" s="19" t="s">
        <v>43</v>
      </c>
      <c r="B45" s="26" t="s">
        <v>4</v>
      </c>
      <c r="C45" s="2" t="s">
        <v>4</v>
      </c>
      <c r="D45" s="27" t="s">
        <v>4</v>
      </c>
    </row>
    <row r="46" spans="1:4" ht="15">
      <c r="A46" s="47" t="s">
        <v>44</v>
      </c>
      <c r="B46" s="36"/>
      <c r="C46" s="6"/>
      <c r="D46" s="37"/>
    </row>
    <row r="47" spans="1:4" ht="15">
      <c r="A47" s="15" t="s">
        <v>45</v>
      </c>
      <c r="B47" s="26">
        <v>2</v>
      </c>
      <c r="C47" s="2">
        <v>2</v>
      </c>
      <c r="D47" s="27">
        <v>2</v>
      </c>
    </row>
    <row r="48" spans="1:4" ht="30">
      <c r="A48" s="15" t="s">
        <v>46</v>
      </c>
      <c r="B48" s="26" t="s">
        <v>4</v>
      </c>
      <c r="C48" s="2" t="s">
        <v>4</v>
      </c>
      <c r="D48" s="27" t="s">
        <v>4</v>
      </c>
    </row>
    <row r="49" spans="1:4" ht="33.75" customHeight="1">
      <c r="A49" s="15" t="s">
        <v>47</v>
      </c>
      <c r="B49" s="26">
        <v>0</v>
      </c>
      <c r="C49" s="2">
        <v>0</v>
      </c>
      <c r="D49" s="27">
        <v>0</v>
      </c>
    </row>
    <row r="50" spans="1:4" ht="30">
      <c r="A50" s="15" t="s">
        <v>48</v>
      </c>
      <c r="B50" s="28" t="s">
        <v>4</v>
      </c>
      <c r="C50" s="10" t="s">
        <v>4</v>
      </c>
      <c r="D50" s="29" t="s">
        <v>4</v>
      </c>
    </row>
    <row r="51" spans="1:4" ht="30">
      <c r="A51" s="15" t="s">
        <v>49</v>
      </c>
      <c r="B51" s="26">
        <f>B44+B46+B47-B49</f>
        <v>-108.42667503568734</v>
      </c>
      <c r="C51" s="2">
        <f>C44+C46+C47-C49</f>
        <v>-108.42667503568734</v>
      </c>
      <c r="D51" s="27">
        <f>D44+D46+D47-D49</f>
        <v>-108.42667503568734</v>
      </c>
    </row>
    <row r="52" spans="1:4" ht="30">
      <c r="A52" s="21" t="s">
        <v>50</v>
      </c>
      <c r="B52" s="39" t="s">
        <v>4</v>
      </c>
      <c r="C52" s="8" t="s">
        <v>4</v>
      </c>
      <c r="D52" s="40" t="s">
        <v>4</v>
      </c>
    </row>
    <row r="53" spans="1:4" ht="30">
      <c r="A53" s="22" t="s">
        <v>51</v>
      </c>
      <c r="B53" s="41">
        <f>B26+B30+B33-B34-B51</f>
        <v>144.45757490560678</v>
      </c>
      <c r="C53" s="7">
        <f>C26+C30+C33-C34-C51</f>
        <v>144.45757490560678</v>
      </c>
      <c r="D53" s="42">
        <f>D26+D30+D33-D34-D51</f>
        <v>144.45757490560678</v>
      </c>
    </row>
    <row r="54" spans="1:4" ht="15.75" thickBot="1">
      <c r="A54" s="23" t="s">
        <v>71</v>
      </c>
      <c r="B54" s="65"/>
      <c r="C54" s="66"/>
      <c r="D54" s="67"/>
    </row>
  </sheetData>
  <mergeCells count="2">
    <mergeCell ref="B1:D1"/>
    <mergeCell ref="B54:D54"/>
  </mergeCells>
  <phoneticPr fontId="4" type="noConversion"/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54"/>
  <sheetViews>
    <sheetView workbookViewId="0">
      <pane ySplit="1" topLeftCell="A2" activePane="bottomLeft" state="frozen"/>
      <selection pane="bottomLeft" activeCell="A2" sqref="A2"/>
    </sheetView>
  </sheetViews>
  <sheetFormatPr defaultColWidth="9" defaultRowHeight="14.25"/>
  <cols>
    <col min="1" max="1" width="62.125" style="9" customWidth="1"/>
    <col min="2" max="2" width="12" style="11" bestFit="1" customWidth="1"/>
    <col min="3" max="3" width="12.625" style="9" bestFit="1" customWidth="1"/>
    <col min="4" max="4" width="12.875" style="9" bestFit="1" customWidth="1"/>
    <col min="5" max="16384" width="9" style="9"/>
  </cols>
  <sheetData>
    <row r="1" spans="1:4" ht="14.25" customHeight="1">
      <c r="A1" s="13" t="s">
        <v>81</v>
      </c>
      <c r="B1" s="71" t="s">
        <v>69</v>
      </c>
      <c r="C1" s="72"/>
      <c r="D1" s="73"/>
    </row>
    <row r="2" spans="1:4" ht="57">
      <c r="A2" s="14" t="s">
        <v>0</v>
      </c>
      <c r="B2" s="24" t="s">
        <v>70</v>
      </c>
      <c r="C2" s="12" t="s">
        <v>68</v>
      </c>
      <c r="D2" s="25" t="s">
        <v>82</v>
      </c>
    </row>
    <row r="3" spans="1:4" ht="15">
      <c r="A3" s="15" t="s">
        <v>1</v>
      </c>
      <c r="B3" s="26">
        <v>0.7</v>
      </c>
      <c r="C3" s="2">
        <v>0.7</v>
      </c>
      <c r="D3" s="27">
        <v>0.7</v>
      </c>
    </row>
    <row r="4" spans="1:4" ht="15">
      <c r="A4" s="15" t="s">
        <v>2</v>
      </c>
      <c r="B4" s="26">
        <v>20</v>
      </c>
      <c r="C4" s="2">
        <v>20</v>
      </c>
      <c r="D4" s="27">
        <v>20</v>
      </c>
    </row>
    <row r="5" spans="1:4" ht="15">
      <c r="A5" s="15" t="s">
        <v>3</v>
      </c>
      <c r="B5" s="28" t="s">
        <v>4</v>
      </c>
      <c r="C5" s="10" t="s">
        <v>4</v>
      </c>
      <c r="D5" s="29" t="s">
        <v>4</v>
      </c>
    </row>
    <row r="6" spans="1:4" ht="15">
      <c r="A6" s="15" t="s">
        <v>5</v>
      </c>
      <c r="B6" s="28" t="s">
        <v>4</v>
      </c>
      <c r="C6" s="10" t="s">
        <v>4</v>
      </c>
      <c r="D6" s="29" t="s">
        <v>4</v>
      </c>
    </row>
    <row r="7" spans="1:4" ht="45">
      <c r="A7" s="15" t="s">
        <v>95</v>
      </c>
      <c r="B7" s="30">
        <v>0.01</v>
      </c>
      <c r="C7" s="3">
        <v>0.01</v>
      </c>
      <c r="D7" s="31">
        <v>0.01</v>
      </c>
    </row>
    <row r="8" spans="1:4" ht="15">
      <c r="A8" s="15" t="s">
        <v>7</v>
      </c>
      <c r="B8" s="28" t="s">
        <v>4</v>
      </c>
      <c r="C8" s="10" t="s">
        <v>4</v>
      </c>
      <c r="D8" s="29" t="s">
        <v>4</v>
      </c>
    </row>
    <row r="9" spans="1:4" ht="30">
      <c r="A9" s="15" t="s">
        <v>8</v>
      </c>
      <c r="B9" s="26" t="s">
        <v>9</v>
      </c>
      <c r="C9" s="2" t="s">
        <v>9</v>
      </c>
      <c r="D9" s="27" t="s">
        <v>9</v>
      </c>
    </row>
    <row r="10" spans="1:4" ht="15">
      <c r="A10" s="15" t="s">
        <v>10</v>
      </c>
      <c r="B10" s="26">
        <v>3</v>
      </c>
      <c r="C10" s="2">
        <v>3</v>
      </c>
      <c r="D10" s="27">
        <v>3</v>
      </c>
    </row>
    <row r="11" spans="1:4">
      <c r="A11" s="14" t="s">
        <v>11</v>
      </c>
      <c r="B11" s="32"/>
      <c r="C11" s="4"/>
      <c r="D11" s="33"/>
    </row>
    <row r="12" spans="1:4" ht="15" customHeight="1">
      <c r="A12" s="15" t="s">
        <v>12</v>
      </c>
      <c r="B12" s="26">
        <v>1</v>
      </c>
      <c r="C12" s="2">
        <v>1</v>
      </c>
      <c r="D12" s="27">
        <v>1</v>
      </c>
    </row>
    <row r="13" spans="1:4" ht="15">
      <c r="A13" s="16" t="s">
        <v>13</v>
      </c>
      <c r="B13" s="34">
        <v>2</v>
      </c>
      <c r="C13" s="5">
        <v>2</v>
      </c>
      <c r="D13" s="35">
        <v>2</v>
      </c>
    </row>
    <row r="14" spans="1:4" ht="15">
      <c r="A14" s="17" t="s">
        <v>14</v>
      </c>
      <c r="B14" s="26">
        <v>1</v>
      </c>
      <c r="C14" s="2">
        <v>1</v>
      </c>
      <c r="D14" s="27">
        <v>1</v>
      </c>
    </row>
    <row r="15" spans="1:4" ht="15">
      <c r="A15" s="15" t="s">
        <v>15</v>
      </c>
      <c r="B15" s="26" t="s">
        <v>4</v>
      </c>
      <c r="C15" s="2" t="s">
        <v>4</v>
      </c>
      <c r="D15" s="27" t="s">
        <v>4</v>
      </c>
    </row>
    <row r="16" spans="1:4" ht="15">
      <c r="A16" s="15" t="s">
        <v>16</v>
      </c>
      <c r="B16" s="26">
        <v>23</v>
      </c>
      <c r="C16" s="2">
        <v>23</v>
      </c>
      <c r="D16" s="27">
        <v>23</v>
      </c>
    </row>
    <row r="17" spans="1:4" ht="30">
      <c r="A17" s="15" t="s">
        <v>17</v>
      </c>
      <c r="B17" s="26">
        <v>23</v>
      </c>
      <c r="C17" s="2">
        <v>23</v>
      </c>
      <c r="D17" s="27">
        <v>23</v>
      </c>
    </row>
    <row r="18" spans="1:4" ht="45">
      <c r="A18" s="17" t="s">
        <v>18</v>
      </c>
      <c r="B18" s="26">
        <f t="shared" ref="B18:D18" si="0">B19+10*LOG10(B12/B14)-B20</f>
        <v>0</v>
      </c>
      <c r="C18" s="2">
        <f t="shared" ref="C18" si="1">C19+10*LOG10(C12/C14)-C20</f>
        <v>0</v>
      </c>
      <c r="D18" s="27">
        <f t="shared" si="0"/>
        <v>0</v>
      </c>
    </row>
    <row r="19" spans="1:4" ht="15">
      <c r="A19" s="15" t="s">
        <v>19</v>
      </c>
      <c r="B19" s="26">
        <v>0</v>
      </c>
      <c r="C19" s="1">
        <v>0</v>
      </c>
      <c r="D19" s="38">
        <v>0</v>
      </c>
    </row>
    <row r="20" spans="1:4" ht="45">
      <c r="A20" s="17" t="s">
        <v>20</v>
      </c>
      <c r="B20" s="26">
        <v>0</v>
      </c>
      <c r="C20" s="2">
        <v>0</v>
      </c>
      <c r="D20" s="27">
        <v>0</v>
      </c>
    </row>
    <row r="21" spans="1:4" ht="61.5" customHeight="1">
      <c r="A21" s="17" t="s">
        <v>21</v>
      </c>
      <c r="B21" s="26">
        <v>0</v>
      </c>
      <c r="C21" s="2">
        <v>0</v>
      </c>
      <c r="D21" s="27">
        <v>0</v>
      </c>
    </row>
    <row r="22" spans="1:4" ht="15">
      <c r="A22" s="15" t="s">
        <v>22</v>
      </c>
      <c r="B22" s="26">
        <v>0</v>
      </c>
      <c r="C22" s="2">
        <v>0</v>
      </c>
      <c r="D22" s="27">
        <v>0</v>
      </c>
    </row>
    <row r="23" spans="1:4" ht="15">
      <c r="A23" s="15" t="s">
        <v>23</v>
      </c>
      <c r="B23" s="26">
        <v>0</v>
      </c>
      <c r="C23" s="2">
        <v>0</v>
      </c>
      <c r="D23" s="27">
        <v>0</v>
      </c>
    </row>
    <row r="24" spans="1:4" ht="30">
      <c r="A24" s="15" t="s">
        <v>24</v>
      </c>
      <c r="B24" s="26">
        <v>1</v>
      </c>
      <c r="C24" s="2">
        <v>1</v>
      </c>
      <c r="D24" s="27">
        <v>1</v>
      </c>
    </row>
    <row r="25" spans="1:4" ht="15">
      <c r="A25" s="15" t="s">
        <v>25</v>
      </c>
      <c r="B25" s="26">
        <f t="shared" ref="B25:D25" si="2">B17+B18+B21+B22-B24</f>
        <v>22</v>
      </c>
      <c r="C25" s="2">
        <f t="shared" ref="C25" si="3">C17+C18+C21+C22-C24</f>
        <v>22</v>
      </c>
      <c r="D25" s="27">
        <f t="shared" si="2"/>
        <v>22</v>
      </c>
    </row>
    <row r="26" spans="1:4" ht="15">
      <c r="A26" s="15" t="s">
        <v>26</v>
      </c>
      <c r="B26" s="28" t="s">
        <v>4</v>
      </c>
      <c r="C26" s="10" t="s">
        <v>4</v>
      </c>
      <c r="D26" s="29" t="s">
        <v>4</v>
      </c>
    </row>
    <row r="27" spans="1:4">
      <c r="A27" s="14" t="s">
        <v>27</v>
      </c>
      <c r="B27" s="32"/>
      <c r="C27" s="4"/>
      <c r="D27" s="33"/>
    </row>
    <row r="28" spans="1:4" ht="15">
      <c r="A28" s="15" t="s">
        <v>66</v>
      </c>
      <c r="B28" s="26">
        <v>16</v>
      </c>
      <c r="C28" s="2">
        <v>16</v>
      </c>
      <c r="D28" s="27">
        <v>16</v>
      </c>
    </row>
    <row r="29" spans="1:4" ht="15">
      <c r="A29" s="16" t="s">
        <v>29</v>
      </c>
      <c r="B29" s="34">
        <v>2</v>
      </c>
      <c r="C29" s="5">
        <v>2</v>
      </c>
      <c r="D29" s="35">
        <v>2</v>
      </c>
    </row>
    <row r="30" spans="1:4" ht="45">
      <c r="A30" s="15" t="s">
        <v>30</v>
      </c>
      <c r="B30" s="26">
        <f t="shared" ref="B30:D30" si="4">B31+10*LOG10(B28/B13)-B32</f>
        <v>17.030899869919438</v>
      </c>
      <c r="C30" s="2">
        <f t="shared" ref="C30" si="5">C31+10*LOG10(C28/C13)-C32</f>
        <v>17.030899869919438</v>
      </c>
      <c r="D30" s="27">
        <f t="shared" si="4"/>
        <v>17.030899869919438</v>
      </c>
    </row>
    <row r="31" spans="1:4" ht="15">
      <c r="A31" s="15" t="s">
        <v>31</v>
      </c>
      <c r="B31" s="26">
        <v>8</v>
      </c>
      <c r="C31" s="2">
        <v>8</v>
      </c>
      <c r="D31" s="27">
        <v>8</v>
      </c>
    </row>
    <row r="32" spans="1:4" ht="45">
      <c r="A32" s="16" t="s">
        <v>32</v>
      </c>
      <c r="B32" s="34">
        <v>0</v>
      </c>
      <c r="C32" s="5">
        <v>0</v>
      </c>
      <c r="D32" s="35">
        <v>0</v>
      </c>
    </row>
    <row r="33" spans="1:4" ht="30">
      <c r="A33" s="18" t="s">
        <v>61</v>
      </c>
      <c r="B33" s="36">
        <v>0</v>
      </c>
      <c r="C33" s="6">
        <v>0</v>
      </c>
      <c r="D33" s="37">
        <v>0</v>
      </c>
    </row>
    <row r="34" spans="1:4" ht="30">
      <c r="A34" s="15" t="s">
        <v>33</v>
      </c>
      <c r="B34" s="26">
        <v>3</v>
      </c>
      <c r="C34" s="2">
        <v>3</v>
      </c>
      <c r="D34" s="27">
        <v>3</v>
      </c>
    </row>
    <row r="35" spans="1:4" ht="15">
      <c r="A35" s="15" t="s">
        <v>34</v>
      </c>
      <c r="B35" s="26">
        <v>5</v>
      </c>
      <c r="C35" s="2">
        <v>5</v>
      </c>
      <c r="D35" s="27">
        <v>5</v>
      </c>
    </row>
    <row r="36" spans="1:4" ht="15">
      <c r="A36" s="15" t="s">
        <v>35</v>
      </c>
      <c r="B36" s="26">
        <v>-174</v>
      </c>
      <c r="C36" s="2">
        <v>-174</v>
      </c>
      <c r="D36" s="27">
        <v>-174</v>
      </c>
    </row>
    <row r="37" spans="1:4" ht="15">
      <c r="A37" s="16" t="s">
        <v>36</v>
      </c>
      <c r="B37" s="34">
        <v>-999</v>
      </c>
      <c r="C37" s="5">
        <v>-999</v>
      </c>
      <c r="D37" s="35">
        <v>-999</v>
      </c>
    </row>
    <row r="38" spans="1:4" ht="15">
      <c r="A38" s="17" t="s">
        <v>37</v>
      </c>
      <c r="B38" s="26" t="s">
        <v>4</v>
      </c>
      <c r="C38" s="2" t="s">
        <v>4</v>
      </c>
      <c r="D38" s="27" t="s">
        <v>4</v>
      </c>
    </row>
    <row r="39" spans="1:4" ht="30">
      <c r="A39" s="15" t="s">
        <v>38</v>
      </c>
      <c r="B39" s="26">
        <f t="shared" ref="B39:D39" si="6">10*LOG10(10^((B35+B36)/10)+10^(B37/10))</f>
        <v>-169.00000000000003</v>
      </c>
      <c r="C39" s="2">
        <f t="shared" ref="C39" si="7">10*LOG10(10^((C35+C36)/10)+10^(C37/10))</f>
        <v>-169.00000000000003</v>
      </c>
      <c r="D39" s="27">
        <f t="shared" si="6"/>
        <v>-169.00000000000003</v>
      </c>
    </row>
    <row r="40" spans="1:4" ht="30">
      <c r="A40" s="15" t="s">
        <v>63</v>
      </c>
      <c r="B40" s="28" t="s">
        <v>4</v>
      </c>
      <c r="C40" s="10" t="s">
        <v>4</v>
      </c>
      <c r="D40" s="29" t="s">
        <v>4</v>
      </c>
    </row>
    <row r="41" spans="1:4" ht="15">
      <c r="A41" s="19" t="s">
        <v>39</v>
      </c>
      <c r="B41" s="36">
        <f t="shared" ref="B41:D41" si="8">1*12*15*1000</f>
        <v>180000</v>
      </c>
      <c r="C41" s="6">
        <f t="shared" si="8"/>
        <v>180000</v>
      </c>
      <c r="D41" s="37">
        <f t="shared" si="8"/>
        <v>180000</v>
      </c>
    </row>
    <row r="42" spans="1:4" ht="15">
      <c r="A42" s="19" t="s">
        <v>40</v>
      </c>
      <c r="B42" s="26" t="s">
        <v>4</v>
      </c>
      <c r="C42" s="2" t="s">
        <v>4</v>
      </c>
      <c r="D42" s="27" t="s">
        <v>4</v>
      </c>
    </row>
    <row r="43" spans="1:4" ht="15">
      <c r="A43" s="15" t="s">
        <v>41</v>
      </c>
      <c r="B43" s="26">
        <f t="shared" ref="B43:D43" si="9">B39+10*LOG10(B41)</f>
        <v>-116.44727494896696</v>
      </c>
      <c r="C43" s="2">
        <f t="shared" ref="C43" si="10">C39+10*LOG10(C41)</f>
        <v>-116.44727494896696</v>
      </c>
      <c r="D43" s="27">
        <f t="shared" si="9"/>
        <v>-116.44727494896696</v>
      </c>
    </row>
    <row r="44" spans="1:4" ht="15">
      <c r="A44" s="15" t="s">
        <v>42</v>
      </c>
      <c r="B44" s="28" t="s">
        <v>4</v>
      </c>
      <c r="C44" s="10" t="s">
        <v>4</v>
      </c>
      <c r="D44" s="29" t="s">
        <v>4</v>
      </c>
    </row>
    <row r="45" spans="1:4" ht="15">
      <c r="A45" s="47" t="s">
        <v>43</v>
      </c>
      <c r="B45" s="36"/>
      <c r="C45" s="6"/>
      <c r="D45" s="37"/>
    </row>
    <row r="46" spans="1:4" ht="15">
      <c r="A46" s="19" t="s">
        <v>44</v>
      </c>
      <c r="B46" s="26" t="s">
        <v>4</v>
      </c>
      <c r="C46" s="2" t="s">
        <v>4</v>
      </c>
      <c r="D46" s="27" t="s">
        <v>4</v>
      </c>
    </row>
    <row r="47" spans="1:4" ht="15">
      <c r="A47" s="15" t="s">
        <v>45</v>
      </c>
      <c r="B47" s="26">
        <v>2</v>
      </c>
      <c r="C47" s="2">
        <v>2</v>
      </c>
      <c r="D47" s="27">
        <v>2</v>
      </c>
    </row>
    <row r="48" spans="1:4" ht="30">
      <c r="A48" s="15" t="s">
        <v>46</v>
      </c>
      <c r="B48" s="26">
        <v>0</v>
      </c>
      <c r="C48" s="2">
        <v>0</v>
      </c>
      <c r="D48" s="27">
        <v>0</v>
      </c>
    </row>
    <row r="49" spans="1:4" ht="33.75" customHeight="1">
      <c r="A49" s="15" t="s">
        <v>47</v>
      </c>
      <c r="B49" s="28" t="s">
        <v>4</v>
      </c>
      <c r="C49" s="10" t="s">
        <v>4</v>
      </c>
      <c r="D49" s="29" t="s">
        <v>4</v>
      </c>
    </row>
    <row r="50" spans="1:4" ht="30">
      <c r="A50" s="15" t="s">
        <v>48</v>
      </c>
      <c r="B50" s="26">
        <f t="shared" ref="B50:D50" si="11">B43+B45+B47-B48</f>
        <v>-114.44727494896696</v>
      </c>
      <c r="C50" s="2">
        <f t="shared" ref="C50" si="12">C43+C45+C47-C48</f>
        <v>-114.44727494896696</v>
      </c>
      <c r="D50" s="27">
        <f t="shared" si="11"/>
        <v>-114.44727494896696</v>
      </c>
    </row>
    <row r="51" spans="1:4" ht="30">
      <c r="A51" s="15" t="s">
        <v>49</v>
      </c>
      <c r="B51" s="26" t="s">
        <v>4</v>
      </c>
      <c r="C51" s="2" t="s">
        <v>4</v>
      </c>
      <c r="D51" s="27" t="s">
        <v>4</v>
      </c>
    </row>
    <row r="52" spans="1:4" ht="30">
      <c r="A52" s="22" t="s">
        <v>50</v>
      </c>
      <c r="B52" s="41">
        <f t="shared" ref="B52:D52" si="13">B25+B30+B33-B34-B50</f>
        <v>150.4781748188864</v>
      </c>
      <c r="C52" s="7">
        <f t="shared" ref="C52" si="14">C25+C30+C33-C34-C50</f>
        <v>150.4781748188864</v>
      </c>
      <c r="D52" s="42">
        <f t="shared" si="13"/>
        <v>150.4781748188864</v>
      </c>
    </row>
    <row r="53" spans="1:4" ht="30">
      <c r="A53" s="21" t="s">
        <v>51</v>
      </c>
      <c r="B53" s="39" t="s">
        <v>4</v>
      </c>
      <c r="C53" s="8" t="s">
        <v>4</v>
      </c>
      <c r="D53" s="40" t="s">
        <v>4</v>
      </c>
    </row>
    <row r="54" spans="1:4" ht="15.75" thickBot="1">
      <c r="A54" s="23" t="s">
        <v>71</v>
      </c>
      <c r="B54" s="65"/>
      <c r="C54" s="66"/>
      <c r="D54" s="67"/>
    </row>
  </sheetData>
  <mergeCells count="2">
    <mergeCell ref="B1:D1"/>
    <mergeCell ref="B54:D54"/>
  </mergeCells>
  <phoneticPr fontId="4" type="noConversion"/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54"/>
  <sheetViews>
    <sheetView workbookViewId="0">
      <pane ySplit="1" topLeftCell="A2" activePane="bottomLeft" state="frozen"/>
      <selection pane="bottomLeft" activeCell="A2" sqref="A2"/>
    </sheetView>
  </sheetViews>
  <sheetFormatPr defaultColWidth="9" defaultRowHeight="14.25"/>
  <cols>
    <col min="1" max="1" width="62.125" style="9" customWidth="1"/>
    <col min="2" max="2" width="15.625" style="11" customWidth="1"/>
    <col min="3" max="4" width="15.625" style="9" customWidth="1"/>
    <col min="5" max="16384" width="9" style="9"/>
  </cols>
  <sheetData>
    <row r="1" spans="1:4" ht="14.25" customHeight="1">
      <c r="A1" s="13" t="s">
        <v>81</v>
      </c>
      <c r="B1" s="71" t="s">
        <v>69</v>
      </c>
      <c r="C1" s="72"/>
      <c r="D1" s="73"/>
    </row>
    <row r="2" spans="1:4" ht="42.75">
      <c r="A2" s="14" t="s">
        <v>0</v>
      </c>
      <c r="B2" s="24" t="s">
        <v>70</v>
      </c>
      <c r="C2" s="12" t="s">
        <v>68</v>
      </c>
      <c r="D2" s="25" t="s">
        <v>82</v>
      </c>
    </row>
    <row r="3" spans="1:4" ht="15">
      <c r="A3" s="15" t="s">
        <v>1</v>
      </c>
      <c r="B3" s="26">
        <v>0.7</v>
      </c>
      <c r="C3" s="2">
        <v>0.7</v>
      </c>
      <c r="D3" s="27">
        <v>0.7</v>
      </c>
    </row>
    <row r="4" spans="1:4" ht="15">
      <c r="A4" s="15" t="s">
        <v>2</v>
      </c>
      <c r="B4" s="26">
        <v>20</v>
      </c>
      <c r="C4" s="2">
        <v>20</v>
      </c>
      <c r="D4" s="27">
        <v>20</v>
      </c>
    </row>
    <row r="5" spans="1:4" ht="15">
      <c r="A5" s="15" t="s">
        <v>3</v>
      </c>
      <c r="B5" s="28" t="s">
        <v>4</v>
      </c>
      <c r="C5" s="10" t="s">
        <v>4</v>
      </c>
      <c r="D5" s="29" t="s">
        <v>4</v>
      </c>
    </row>
    <row r="6" spans="1:4" ht="15">
      <c r="A6" s="15" t="s">
        <v>5</v>
      </c>
      <c r="B6" s="28" t="s">
        <v>4</v>
      </c>
      <c r="C6" s="10" t="s">
        <v>4</v>
      </c>
      <c r="D6" s="29" t="s">
        <v>4</v>
      </c>
    </row>
    <row r="7" spans="1:4" ht="15">
      <c r="A7" s="15" t="s">
        <v>6</v>
      </c>
      <c r="B7" s="30">
        <v>0.01</v>
      </c>
      <c r="C7" s="3">
        <v>0.01</v>
      </c>
      <c r="D7" s="31">
        <v>0.01</v>
      </c>
    </row>
    <row r="8" spans="1:4" ht="15">
      <c r="A8" s="15" t="s">
        <v>7</v>
      </c>
      <c r="B8" s="28" t="s">
        <v>4</v>
      </c>
      <c r="C8" s="10" t="s">
        <v>4</v>
      </c>
      <c r="D8" s="29" t="s">
        <v>4</v>
      </c>
    </row>
    <row r="9" spans="1:4" ht="15">
      <c r="A9" s="15" t="s">
        <v>8</v>
      </c>
      <c r="B9" s="26" t="s">
        <v>9</v>
      </c>
      <c r="C9" s="2" t="s">
        <v>9</v>
      </c>
      <c r="D9" s="27" t="s">
        <v>9</v>
      </c>
    </row>
    <row r="10" spans="1:4" ht="15">
      <c r="A10" s="15" t="s">
        <v>10</v>
      </c>
      <c r="B10" s="26">
        <v>3</v>
      </c>
      <c r="C10" s="2">
        <v>3</v>
      </c>
      <c r="D10" s="27">
        <v>3</v>
      </c>
    </row>
    <row r="11" spans="1:4">
      <c r="A11" s="14" t="s">
        <v>11</v>
      </c>
      <c r="B11" s="32"/>
      <c r="C11" s="4"/>
      <c r="D11" s="33"/>
    </row>
    <row r="12" spans="1:4" ht="15" customHeight="1">
      <c r="A12" s="15" t="s">
        <v>12</v>
      </c>
      <c r="B12" s="26">
        <v>1</v>
      </c>
      <c r="C12" s="2">
        <v>1</v>
      </c>
      <c r="D12" s="27">
        <v>1</v>
      </c>
    </row>
    <row r="13" spans="1:4" ht="15">
      <c r="A13" s="59" t="s">
        <v>13</v>
      </c>
      <c r="B13" s="34">
        <v>2</v>
      </c>
      <c r="C13" s="5">
        <v>2</v>
      </c>
      <c r="D13" s="35">
        <v>2</v>
      </c>
    </row>
    <row r="14" spans="1:4" ht="15">
      <c r="A14" s="17" t="s">
        <v>14</v>
      </c>
      <c r="B14" s="26">
        <v>1</v>
      </c>
      <c r="C14" s="2">
        <v>1</v>
      </c>
      <c r="D14" s="27">
        <v>1</v>
      </c>
    </row>
    <row r="15" spans="1:4" ht="15">
      <c r="A15" s="15" t="s">
        <v>15</v>
      </c>
      <c r="B15" s="26" t="s">
        <v>4</v>
      </c>
      <c r="C15" s="2" t="s">
        <v>4</v>
      </c>
      <c r="D15" s="27" t="s">
        <v>4</v>
      </c>
    </row>
    <row r="16" spans="1:4" ht="15">
      <c r="A16" s="15" t="s">
        <v>16</v>
      </c>
      <c r="B16" s="26">
        <v>23</v>
      </c>
      <c r="C16" s="2">
        <v>23</v>
      </c>
      <c r="D16" s="27">
        <v>23</v>
      </c>
    </row>
    <row r="17" spans="1:4" ht="30">
      <c r="A17" s="15" t="s">
        <v>17</v>
      </c>
      <c r="B17" s="26">
        <v>23</v>
      </c>
      <c r="C17" s="2">
        <v>23</v>
      </c>
      <c r="D17" s="27">
        <v>23</v>
      </c>
    </row>
    <row r="18" spans="1:4" ht="45">
      <c r="A18" s="17" t="s">
        <v>18</v>
      </c>
      <c r="B18" s="26">
        <f t="shared" ref="B18:D18" si="0">B19+10*LOG10(B12/B14)-B20</f>
        <v>0</v>
      </c>
      <c r="C18" s="2">
        <f t="shared" ref="C18" si="1">C19+10*LOG10(C12/C14)-C20</f>
        <v>0</v>
      </c>
      <c r="D18" s="27">
        <f t="shared" si="0"/>
        <v>0</v>
      </c>
    </row>
    <row r="19" spans="1:4" ht="15">
      <c r="A19" s="15" t="s">
        <v>19</v>
      </c>
      <c r="B19" s="26">
        <v>0</v>
      </c>
      <c r="C19" s="1">
        <v>0</v>
      </c>
      <c r="D19" s="38">
        <v>0</v>
      </c>
    </row>
    <row r="20" spans="1:4" ht="45">
      <c r="A20" s="17" t="s">
        <v>20</v>
      </c>
      <c r="B20" s="26">
        <v>0</v>
      </c>
      <c r="C20" s="2">
        <v>0</v>
      </c>
      <c r="D20" s="27">
        <v>0</v>
      </c>
    </row>
    <row r="21" spans="1:4" ht="61.5" customHeight="1">
      <c r="A21" s="17" t="s">
        <v>21</v>
      </c>
      <c r="B21" s="26">
        <v>0</v>
      </c>
      <c r="C21" s="2">
        <v>0</v>
      </c>
      <c r="D21" s="27">
        <v>0</v>
      </c>
    </row>
    <row r="22" spans="1:4" ht="15">
      <c r="A22" s="15" t="s">
        <v>22</v>
      </c>
      <c r="B22" s="26">
        <v>0</v>
      </c>
      <c r="C22" s="2">
        <v>0</v>
      </c>
      <c r="D22" s="27">
        <v>0</v>
      </c>
    </row>
    <row r="23" spans="1:4" ht="15">
      <c r="A23" s="15" t="s">
        <v>23</v>
      </c>
      <c r="B23" s="26">
        <v>0</v>
      </c>
      <c r="C23" s="2">
        <v>0</v>
      </c>
      <c r="D23" s="27">
        <v>0</v>
      </c>
    </row>
    <row r="24" spans="1:4" ht="30">
      <c r="A24" s="15" t="s">
        <v>24</v>
      </c>
      <c r="B24" s="26">
        <v>1</v>
      </c>
      <c r="C24" s="2">
        <v>1</v>
      </c>
      <c r="D24" s="27">
        <v>1</v>
      </c>
    </row>
    <row r="25" spans="1:4" ht="15">
      <c r="A25" s="15" t="s">
        <v>25</v>
      </c>
      <c r="B25" s="26">
        <f t="shared" ref="B25:D25" si="2">B17+B18+B21+B22-B24</f>
        <v>22</v>
      </c>
      <c r="C25" s="2">
        <f t="shared" ref="C25" si="3">C17+C18+C21+C22-C24</f>
        <v>22</v>
      </c>
      <c r="D25" s="27">
        <f t="shared" si="2"/>
        <v>22</v>
      </c>
    </row>
    <row r="26" spans="1:4" ht="15">
      <c r="A26" s="15" t="s">
        <v>26</v>
      </c>
      <c r="B26" s="28" t="s">
        <v>4</v>
      </c>
      <c r="C26" s="10" t="s">
        <v>4</v>
      </c>
      <c r="D26" s="29" t="s">
        <v>4</v>
      </c>
    </row>
    <row r="27" spans="1:4">
      <c r="A27" s="14" t="s">
        <v>27</v>
      </c>
      <c r="B27" s="32"/>
      <c r="C27" s="4"/>
      <c r="D27" s="33"/>
    </row>
    <row r="28" spans="1:4" ht="15">
      <c r="A28" s="15" t="s">
        <v>66</v>
      </c>
      <c r="B28" s="26">
        <v>16</v>
      </c>
      <c r="C28" s="2">
        <v>16</v>
      </c>
      <c r="D28" s="27">
        <v>16</v>
      </c>
    </row>
    <row r="29" spans="1:4" ht="15">
      <c r="A29" s="16" t="s">
        <v>29</v>
      </c>
      <c r="B29" s="34">
        <v>2</v>
      </c>
      <c r="C29" s="5">
        <v>2</v>
      </c>
      <c r="D29" s="35">
        <v>2</v>
      </c>
    </row>
    <row r="30" spans="1:4" ht="45">
      <c r="A30" s="15" t="s">
        <v>30</v>
      </c>
      <c r="B30" s="26">
        <f t="shared" ref="B30:D30" si="4">B31+10*LOG10(B28/B13)-B32</f>
        <v>17.030899869919438</v>
      </c>
      <c r="C30" s="2">
        <f t="shared" ref="C30" si="5">C31+10*LOG10(C28/C13)-C32</f>
        <v>17.030899869919438</v>
      </c>
      <c r="D30" s="27">
        <f t="shared" si="4"/>
        <v>17.030899869919438</v>
      </c>
    </row>
    <row r="31" spans="1:4" ht="15">
      <c r="A31" s="15" t="s">
        <v>31</v>
      </c>
      <c r="B31" s="26">
        <v>8</v>
      </c>
      <c r="C31" s="2">
        <v>8</v>
      </c>
      <c r="D31" s="27">
        <v>8</v>
      </c>
    </row>
    <row r="32" spans="1:4" ht="45">
      <c r="A32" s="16" t="s">
        <v>32</v>
      </c>
      <c r="B32" s="34">
        <v>0</v>
      </c>
      <c r="C32" s="5">
        <v>0</v>
      </c>
      <c r="D32" s="35">
        <v>0</v>
      </c>
    </row>
    <row r="33" spans="1:4" ht="30">
      <c r="A33" s="18" t="s">
        <v>61</v>
      </c>
      <c r="B33" s="34">
        <v>0</v>
      </c>
      <c r="C33" s="5">
        <v>0</v>
      </c>
      <c r="D33" s="35">
        <v>0</v>
      </c>
    </row>
    <row r="34" spans="1:4" ht="30">
      <c r="A34" s="15" t="s">
        <v>33</v>
      </c>
      <c r="B34" s="26">
        <v>3</v>
      </c>
      <c r="C34" s="2">
        <v>3</v>
      </c>
      <c r="D34" s="27">
        <v>3</v>
      </c>
    </row>
    <row r="35" spans="1:4" ht="15">
      <c r="A35" s="15" t="s">
        <v>34</v>
      </c>
      <c r="B35" s="26">
        <v>5</v>
      </c>
      <c r="C35" s="2">
        <v>5</v>
      </c>
      <c r="D35" s="27">
        <v>5</v>
      </c>
    </row>
    <row r="36" spans="1:4" ht="15">
      <c r="A36" s="15" t="s">
        <v>35</v>
      </c>
      <c r="B36" s="26">
        <v>-174</v>
      </c>
      <c r="C36" s="2">
        <v>-174</v>
      </c>
      <c r="D36" s="27">
        <v>-174</v>
      </c>
    </row>
    <row r="37" spans="1:4" ht="15">
      <c r="A37" s="16" t="s">
        <v>36</v>
      </c>
      <c r="B37" s="34">
        <v>-999</v>
      </c>
      <c r="C37" s="5">
        <v>-999</v>
      </c>
      <c r="D37" s="35">
        <v>-999</v>
      </c>
    </row>
    <row r="38" spans="1:4" ht="15">
      <c r="A38" s="17" t="s">
        <v>37</v>
      </c>
      <c r="B38" s="26" t="s">
        <v>4</v>
      </c>
      <c r="C38" s="2" t="s">
        <v>4</v>
      </c>
      <c r="D38" s="27" t="s">
        <v>4</v>
      </c>
    </row>
    <row r="39" spans="1:4" ht="30">
      <c r="A39" s="15" t="s">
        <v>38</v>
      </c>
      <c r="B39" s="26">
        <f t="shared" ref="B39:D39" si="6">10*LOG10(10^((B35+B36)/10)+10^(B37/10))</f>
        <v>-169.00000000000003</v>
      </c>
      <c r="C39" s="2">
        <f t="shared" ref="C39" si="7">10*LOG10(10^((C35+C36)/10)+10^(C37/10))</f>
        <v>-169.00000000000003</v>
      </c>
      <c r="D39" s="27">
        <f t="shared" si="6"/>
        <v>-169.00000000000003</v>
      </c>
    </row>
    <row r="40" spans="1:4" ht="30">
      <c r="A40" s="15" t="s">
        <v>63</v>
      </c>
      <c r="B40" s="28" t="s">
        <v>4</v>
      </c>
      <c r="C40" s="10" t="s">
        <v>4</v>
      </c>
      <c r="D40" s="29" t="s">
        <v>4</v>
      </c>
    </row>
    <row r="41" spans="1:4" ht="15">
      <c r="A41" s="19" t="s">
        <v>39</v>
      </c>
      <c r="B41" s="36">
        <f t="shared" ref="B41:D41" si="8">1*12*15*1000</f>
        <v>180000</v>
      </c>
      <c r="C41" s="6">
        <f t="shared" si="8"/>
        <v>180000</v>
      </c>
      <c r="D41" s="37">
        <f t="shared" si="8"/>
        <v>180000</v>
      </c>
    </row>
    <row r="42" spans="1:4" ht="15">
      <c r="A42" s="19" t="s">
        <v>40</v>
      </c>
      <c r="B42" s="26" t="s">
        <v>4</v>
      </c>
      <c r="C42" s="2" t="s">
        <v>4</v>
      </c>
      <c r="D42" s="27" t="s">
        <v>4</v>
      </c>
    </row>
    <row r="43" spans="1:4" ht="15">
      <c r="A43" s="15" t="s">
        <v>41</v>
      </c>
      <c r="B43" s="26">
        <f t="shared" ref="B43:D43" si="9">B39+10*LOG10(B41)</f>
        <v>-116.44727494896696</v>
      </c>
      <c r="C43" s="2">
        <f t="shared" ref="C43" si="10">C39+10*LOG10(C41)</f>
        <v>-116.44727494896696</v>
      </c>
      <c r="D43" s="27">
        <f t="shared" si="9"/>
        <v>-116.44727494896696</v>
      </c>
    </row>
    <row r="44" spans="1:4" ht="15">
      <c r="A44" s="15" t="s">
        <v>42</v>
      </c>
      <c r="B44" s="28" t="s">
        <v>4</v>
      </c>
      <c r="C44" s="10" t="s">
        <v>4</v>
      </c>
      <c r="D44" s="29" t="s">
        <v>4</v>
      </c>
    </row>
    <row r="45" spans="1:4" ht="15">
      <c r="A45" s="47" t="s">
        <v>43</v>
      </c>
      <c r="B45" s="36"/>
      <c r="C45" s="6"/>
      <c r="D45" s="37"/>
    </row>
    <row r="46" spans="1:4" ht="15">
      <c r="A46" s="19" t="s">
        <v>44</v>
      </c>
      <c r="B46" s="26" t="s">
        <v>4</v>
      </c>
      <c r="C46" s="2" t="s">
        <v>4</v>
      </c>
      <c r="D46" s="27" t="s">
        <v>4</v>
      </c>
    </row>
    <row r="47" spans="1:4" ht="15">
      <c r="A47" s="15" t="s">
        <v>45</v>
      </c>
      <c r="B47" s="26">
        <v>2</v>
      </c>
      <c r="C47" s="2">
        <v>2</v>
      </c>
      <c r="D47" s="27">
        <v>2</v>
      </c>
    </row>
    <row r="48" spans="1:4" ht="30">
      <c r="A48" s="15" t="s">
        <v>46</v>
      </c>
      <c r="B48" s="26">
        <v>0</v>
      </c>
      <c r="C48" s="2">
        <v>0</v>
      </c>
      <c r="D48" s="27">
        <v>0</v>
      </c>
    </row>
    <row r="49" spans="1:4" ht="33.75" customHeight="1">
      <c r="A49" s="15" t="s">
        <v>47</v>
      </c>
      <c r="B49" s="28" t="s">
        <v>4</v>
      </c>
      <c r="C49" s="10" t="s">
        <v>4</v>
      </c>
      <c r="D49" s="29" t="s">
        <v>4</v>
      </c>
    </row>
    <row r="50" spans="1:4" ht="30">
      <c r="A50" s="15" t="s">
        <v>48</v>
      </c>
      <c r="B50" s="26">
        <f t="shared" ref="B50:D50" si="11">B43+B45+B47-B48</f>
        <v>-114.44727494896696</v>
      </c>
      <c r="C50" s="2">
        <f t="shared" ref="C50" si="12">C43+C45+C47-C48</f>
        <v>-114.44727494896696</v>
      </c>
      <c r="D50" s="27">
        <f t="shared" si="11"/>
        <v>-114.44727494896696</v>
      </c>
    </row>
    <row r="51" spans="1:4" ht="30">
      <c r="A51" s="15" t="s">
        <v>49</v>
      </c>
      <c r="B51" s="26" t="s">
        <v>4</v>
      </c>
      <c r="C51" s="2" t="s">
        <v>4</v>
      </c>
      <c r="D51" s="27" t="s">
        <v>4</v>
      </c>
    </row>
    <row r="52" spans="1:4" ht="30">
      <c r="A52" s="22" t="s">
        <v>50</v>
      </c>
      <c r="B52" s="41">
        <f t="shared" ref="B52:D52" si="13">B25+B30+B33-B34-B50</f>
        <v>150.4781748188864</v>
      </c>
      <c r="C52" s="7">
        <f t="shared" ref="C52" si="14">C25+C30+C33-C34-C50</f>
        <v>150.4781748188864</v>
      </c>
      <c r="D52" s="42">
        <f t="shared" si="13"/>
        <v>150.4781748188864</v>
      </c>
    </row>
    <row r="53" spans="1:4" ht="30">
      <c r="A53" s="21" t="s">
        <v>51</v>
      </c>
      <c r="B53" s="39" t="s">
        <v>4</v>
      </c>
      <c r="C53" s="8" t="s">
        <v>4</v>
      </c>
      <c r="D53" s="40" t="s">
        <v>4</v>
      </c>
    </row>
    <row r="54" spans="1:4" ht="15.75" thickBot="1">
      <c r="A54" s="23" t="s">
        <v>71</v>
      </c>
      <c r="B54" s="65"/>
      <c r="C54" s="66"/>
      <c r="D54" s="67"/>
    </row>
  </sheetData>
  <mergeCells count="2">
    <mergeCell ref="B1:D1"/>
    <mergeCell ref="B54:D54"/>
  </mergeCells>
  <phoneticPr fontId="4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54"/>
  <sheetViews>
    <sheetView workbookViewId="0">
      <pane ySplit="1" topLeftCell="A2" activePane="bottomLeft" state="frozen"/>
      <selection pane="bottomLeft" activeCell="A2" sqref="A2"/>
    </sheetView>
  </sheetViews>
  <sheetFormatPr defaultColWidth="9" defaultRowHeight="14.25"/>
  <cols>
    <col min="1" max="1" width="62.125" style="9" customWidth="1"/>
    <col min="2" max="2" width="15.625" style="11" customWidth="1"/>
    <col min="3" max="4" width="15.625" style="9" customWidth="1"/>
    <col min="5" max="16384" width="9" style="9"/>
  </cols>
  <sheetData>
    <row r="1" spans="1:4" ht="14.25" customHeight="1">
      <c r="A1" s="48" t="s">
        <v>81</v>
      </c>
      <c r="B1" s="71" t="s">
        <v>69</v>
      </c>
      <c r="C1" s="72"/>
      <c r="D1" s="73"/>
    </row>
    <row r="2" spans="1:4" ht="42.75">
      <c r="A2" s="49" t="s">
        <v>0</v>
      </c>
      <c r="B2" s="24" t="s">
        <v>70</v>
      </c>
      <c r="C2" s="12" t="s">
        <v>68</v>
      </c>
      <c r="D2" s="25" t="s">
        <v>82</v>
      </c>
    </row>
    <row r="3" spans="1:4" ht="15">
      <c r="A3" s="50" t="s">
        <v>1</v>
      </c>
      <c r="B3" s="26">
        <v>0.7</v>
      </c>
      <c r="C3" s="2">
        <v>0.7</v>
      </c>
      <c r="D3" s="27">
        <v>0.7</v>
      </c>
    </row>
    <row r="4" spans="1:4" ht="15">
      <c r="A4" s="50" t="s">
        <v>2</v>
      </c>
      <c r="B4" s="26">
        <v>20</v>
      </c>
      <c r="C4" s="2">
        <v>20</v>
      </c>
      <c r="D4" s="27">
        <v>20</v>
      </c>
    </row>
    <row r="5" spans="1:4" ht="15">
      <c r="A5" s="50" t="s">
        <v>3</v>
      </c>
      <c r="B5" s="28" t="s">
        <v>4</v>
      </c>
      <c r="C5" s="10" t="s">
        <v>4</v>
      </c>
      <c r="D5" s="29" t="s">
        <v>4</v>
      </c>
    </row>
    <row r="6" spans="1:4" ht="15">
      <c r="A6" s="50" t="s">
        <v>5</v>
      </c>
      <c r="B6" s="28" t="s">
        <v>4</v>
      </c>
      <c r="C6" s="10" t="s">
        <v>4</v>
      </c>
      <c r="D6" s="29" t="s">
        <v>4</v>
      </c>
    </row>
    <row r="7" spans="1:4" ht="15">
      <c r="A7" s="50" t="s">
        <v>6</v>
      </c>
      <c r="B7" s="30">
        <v>0.01</v>
      </c>
      <c r="C7" s="3">
        <v>0.01</v>
      </c>
      <c r="D7" s="31">
        <v>0.01</v>
      </c>
    </row>
    <row r="8" spans="1:4" ht="15">
      <c r="A8" s="50" t="s">
        <v>7</v>
      </c>
      <c r="B8" s="28" t="s">
        <v>4</v>
      </c>
      <c r="C8" s="10" t="s">
        <v>4</v>
      </c>
      <c r="D8" s="29" t="s">
        <v>4</v>
      </c>
    </row>
    <row r="9" spans="1:4" ht="15">
      <c r="A9" s="50" t="s">
        <v>8</v>
      </c>
      <c r="B9" s="26" t="s">
        <v>9</v>
      </c>
      <c r="C9" s="2" t="s">
        <v>9</v>
      </c>
      <c r="D9" s="27" t="s">
        <v>9</v>
      </c>
    </row>
    <row r="10" spans="1:4" ht="15">
      <c r="A10" s="50" t="s">
        <v>10</v>
      </c>
      <c r="B10" s="26">
        <v>3</v>
      </c>
      <c r="C10" s="2">
        <v>3</v>
      </c>
      <c r="D10" s="27">
        <v>3</v>
      </c>
    </row>
    <row r="11" spans="1:4">
      <c r="A11" s="49" t="s">
        <v>11</v>
      </c>
      <c r="B11" s="32"/>
      <c r="C11" s="4"/>
      <c r="D11" s="33"/>
    </row>
    <row r="12" spans="1:4" ht="15" customHeight="1">
      <c r="A12" s="50" t="s">
        <v>12</v>
      </c>
      <c r="B12" s="26">
        <v>1</v>
      </c>
      <c r="C12" s="2">
        <v>1</v>
      </c>
      <c r="D12" s="27">
        <v>1</v>
      </c>
    </row>
    <row r="13" spans="1:4" ht="15">
      <c r="A13" s="51" t="s">
        <v>13</v>
      </c>
      <c r="B13" s="34">
        <v>2</v>
      </c>
      <c r="C13" s="5">
        <v>2</v>
      </c>
      <c r="D13" s="35">
        <v>2</v>
      </c>
    </row>
    <row r="14" spans="1:4" ht="15">
      <c r="A14" s="52" t="s">
        <v>14</v>
      </c>
      <c r="B14" s="26">
        <v>1</v>
      </c>
      <c r="C14" s="2">
        <v>1</v>
      </c>
      <c r="D14" s="27">
        <v>1</v>
      </c>
    </row>
    <row r="15" spans="1:4" ht="15">
      <c r="A15" s="50" t="s">
        <v>15</v>
      </c>
      <c r="B15" s="26" t="s">
        <v>4</v>
      </c>
      <c r="C15" s="2" t="s">
        <v>4</v>
      </c>
      <c r="D15" s="27" t="s">
        <v>4</v>
      </c>
    </row>
    <row r="16" spans="1:4" ht="15">
      <c r="A16" s="50" t="s">
        <v>16</v>
      </c>
      <c r="B16" s="26">
        <v>23</v>
      </c>
      <c r="C16" s="2">
        <v>23</v>
      </c>
      <c r="D16" s="27">
        <v>23</v>
      </c>
    </row>
    <row r="17" spans="1:4" ht="30">
      <c r="A17" s="50" t="s">
        <v>17</v>
      </c>
      <c r="B17" s="26">
        <v>23</v>
      </c>
      <c r="C17" s="2">
        <v>23</v>
      </c>
      <c r="D17" s="27">
        <v>23</v>
      </c>
    </row>
    <row r="18" spans="1:4" ht="45">
      <c r="A18" s="52" t="s">
        <v>18</v>
      </c>
      <c r="B18" s="26">
        <f>B19+10*LOG10(B12/B14)-B20</f>
        <v>0</v>
      </c>
      <c r="C18" s="2">
        <f>C19+10*LOG10(C12/C14)-C20</f>
        <v>0</v>
      </c>
      <c r="D18" s="27">
        <f>D19+10*LOG10(D12/D14)-D20</f>
        <v>0</v>
      </c>
    </row>
    <row r="19" spans="1:4" ht="15">
      <c r="A19" s="50" t="s">
        <v>19</v>
      </c>
      <c r="B19" s="26">
        <v>0</v>
      </c>
      <c r="C19" s="1">
        <v>0</v>
      </c>
      <c r="D19" s="38">
        <v>0</v>
      </c>
    </row>
    <row r="20" spans="1:4" ht="45">
      <c r="A20" s="52" t="s">
        <v>20</v>
      </c>
      <c r="B20" s="26">
        <v>0</v>
      </c>
      <c r="C20" s="2">
        <v>0</v>
      </c>
      <c r="D20" s="27">
        <v>0</v>
      </c>
    </row>
    <row r="21" spans="1:4" ht="61.5" customHeight="1">
      <c r="A21" s="52" t="s">
        <v>21</v>
      </c>
      <c r="B21" s="26">
        <v>0</v>
      </c>
      <c r="C21" s="2">
        <v>0</v>
      </c>
      <c r="D21" s="27">
        <v>0</v>
      </c>
    </row>
    <row r="22" spans="1:4" ht="15">
      <c r="A22" s="50" t="s">
        <v>22</v>
      </c>
      <c r="B22" s="26">
        <v>0</v>
      </c>
      <c r="C22" s="2">
        <v>0</v>
      </c>
      <c r="D22" s="27">
        <v>0</v>
      </c>
    </row>
    <row r="23" spans="1:4" ht="15">
      <c r="A23" s="50" t="s">
        <v>23</v>
      </c>
      <c r="B23" s="26">
        <v>0</v>
      </c>
      <c r="C23" s="2">
        <v>0</v>
      </c>
      <c r="D23" s="27">
        <v>0</v>
      </c>
    </row>
    <row r="24" spans="1:4" ht="30">
      <c r="A24" s="50" t="s">
        <v>24</v>
      </c>
      <c r="B24" s="26">
        <v>1</v>
      </c>
      <c r="C24" s="2">
        <v>1</v>
      </c>
      <c r="D24" s="27">
        <v>1</v>
      </c>
    </row>
    <row r="25" spans="1:4" ht="15">
      <c r="A25" s="50" t="s">
        <v>25</v>
      </c>
      <c r="B25" s="26">
        <f>B17+B18+B21+B22-B24</f>
        <v>22</v>
      </c>
      <c r="C25" s="2">
        <f>C17+C18+C21+C22-C24</f>
        <v>22</v>
      </c>
      <c r="D25" s="27">
        <f>D17+D18+D21+D22-D24</f>
        <v>22</v>
      </c>
    </row>
    <row r="26" spans="1:4" ht="15">
      <c r="A26" s="50" t="s">
        <v>26</v>
      </c>
      <c r="B26" s="28" t="s">
        <v>4</v>
      </c>
      <c r="C26" s="10" t="s">
        <v>4</v>
      </c>
      <c r="D26" s="29" t="s">
        <v>4</v>
      </c>
    </row>
    <row r="27" spans="1:4">
      <c r="A27" s="49" t="s">
        <v>27</v>
      </c>
      <c r="B27" s="32"/>
      <c r="C27" s="4"/>
      <c r="D27" s="33"/>
    </row>
    <row r="28" spans="1:4" ht="15">
      <c r="A28" s="50" t="s">
        <v>66</v>
      </c>
      <c r="B28" s="26">
        <v>16</v>
      </c>
      <c r="C28" s="2">
        <v>16</v>
      </c>
      <c r="D28" s="27">
        <v>16</v>
      </c>
    </row>
    <row r="29" spans="1:4" ht="15">
      <c r="A29" s="51" t="s">
        <v>29</v>
      </c>
      <c r="B29" s="34">
        <v>2</v>
      </c>
      <c r="C29" s="5">
        <v>2</v>
      </c>
      <c r="D29" s="35">
        <v>2</v>
      </c>
    </row>
    <row r="30" spans="1:4" ht="45">
      <c r="A30" s="50" t="s">
        <v>30</v>
      </c>
      <c r="B30" s="26">
        <f>B31+10*LOG10(B28/B13)-B32</f>
        <v>17.030899869919438</v>
      </c>
      <c r="C30" s="2">
        <f>C31+10*LOG10(C28/C13)-C32</f>
        <v>17.030899869919438</v>
      </c>
      <c r="D30" s="27">
        <f>D31+10*LOG10(D28/D13)-D32</f>
        <v>17.030899869919438</v>
      </c>
    </row>
    <row r="31" spans="1:4" ht="15">
      <c r="A31" s="50" t="s">
        <v>31</v>
      </c>
      <c r="B31" s="26">
        <v>8</v>
      </c>
      <c r="C31" s="2">
        <v>8</v>
      </c>
      <c r="D31" s="27">
        <v>8</v>
      </c>
    </row>
    <row r="32" spans="1:4" ht="45">
      <c r="A32" s="51" t="s">
        <v>32</v>
      </c>
      <c r="B32" s="34">
        <v>0</v>
      </c>
      <c r="C32" s="5">
        <v>0</v>
      </c>
      <c r="D32" s="35">
        <v>0</v>
      </c>
    </row>
    <row r="33" spans="1:4" ht="30">
      <c r="A33" s="53" t="s">
        <v>61</v>
      </c>
      <c r="B33" s="36">
        <v>0</v>
      </c>
      <c r="C33" s="6">
        <v>0</v>
      </c>
      <c r="D33" s="37">
        <v>0</v>
      </c>
    </row>
    <row r="34" spans="1:4" ht="30">
      <c r="A34" s="50" t="s">
        <v>33</v>
      </c>
      <c r="B34" s="26">
        <v>3</v>
      </c>
      <c r="C34" s="2">
        <v>3</v>
      </c>
      <c r="D34" s="27">
        <v>3</v>
      </c>
    </row>
    <row r="35" spans="1:4" ht="15">
      <c r="A35" s="50" t="s">
        <v>34</v>
      </c>
      <c r="B35" s="26">
        <v>5</v>
      </c>
      <c r="C35" s="2">
        <v>5</v>
      </c>
      <c r="D35" s="27">
        <v>5</v>
      </c>
    </row>
    <row r="36" spans="1:4" ht="15">
      <c r="A36" s="50" t="s">
        <v>35</v>
      </c>
      <c r="B36" s="26">
        <v>-174</v>
      </c>
      <c r="C36" s="2">
        <v>-174</v>
      </c>
      <c r="D36" s="27">
        <v>-174</v>
      </c>
    </row>
    <row r="37" spans="1:4" ht="15">
      <c r="A37" s="51" t="s">
        <v>36</v>
      </c>
      <c r="B37" s="34">
        <v>-999</v>
      </c>
      <c r="C37" s="5">
        <v>-999</v>
      </c>
      <c r="D37" s="35">
        <v>-999</v>
      </c>
    </row>
    <row r="38" spans="1:4" ht="15">
      <c r="A38" s="52" t="s">
        <v>37</v>
      </c>
      <c r="B38" s="26" t="s">
        <v>4</v>
      </c>
      <c r="C38" s="2" t="s">
        <v>4</v>
      </c>
      <c r="D38" s="27" t="s">
        <v>4</v>
      </c>
    </row>
    <row r="39" spans="1:4" ht="30">
      <c r="A39" s="50" t="s">
        <v>38</v>
      </c>
      <c r="B39" s="26">
        <f>10*LOG10(10^((B35+B36)/10)+10^(B37/10))</f>
        <v>-169.00000000000003</v>
      </c>
      <c r="C39" s="2">
        <f>10*LOG10(10^((C35+C36)/10)+10^(C37/10))</f>
        <v>-169.00000000000003</v>
      </c>
      <c r="D39" s="27">
        <f>10*LOG10(10^((D35+D36)/10)+10^(D37/10))</f>
        <v>-169.00000000000003</v>
      </c>
    </row>
    <row r="40" spans="1:4" ht="30">
      <c r="A40" s="50" t="s">
        <v>63</v>
      </c>
      <c r="B40" s="28" t="s">
        <v>4</v>
      </c>
      <c r="C40" s="10" t="s">
        <v>4</v>
      </c>
      <c r="D40" s="29" t="s">
        <v>4</v>
      </c>
    </row>
    <row r="41" spans="1:4" ht="15">
      <c r="A41" s="54" t="s">
        <v>39</v>
      </c>
      <c r="B41" s="34">
        <f>1*12*15*1000</f>
        <v>180000</v>
      </c>
      <c r="C41" s="5">
        <f>1*12*15*1000</f>
        <v>180000</v>
      </c>
      <c r="D41" s="35">
        <f>1*12*15*1000</f>
        <v>180000</v>
      </c>
    </row>
    <row r="42" spans="1:4" ht="15">
      <c r="A42" s="54" t="s">
        <v>40</v>
      </c>
      <c r="B42" s="26" t="s">
        <v>4</v>
      </c>
      <c r="C42" s="2" t="s">
        <v>4</v>
      </c>
      <c r="D42" s="27" t="s">
        <v>4</v>
      </c>
    </row>
    <row r="43" spans="1:4" ht="15">
      <c r="A43" s="50" t="s">
        <v>41</v>
      </c>
      <c r="B43" s="26">
        <f>B39+10*LOG10(B41)</f>
        <v>-116.44727494896696</v>
      </c>
      <c r="C43" s="2">
        <f>C39+10*LOG10(C41)</f>
        <v>-116.44727494896696</v>
      </c>
      <c r="D43" s="27">
        <f>D39+10*LOG10(D41)</f>
        <v>-116.44727494896696</v>
      </c>
    </row>
    <row r="44" spans="1:4" ht="15">
      <c r="A44" s="50" t="s">
        <v>42</v>
      </c>
      <c r="B44" s="28" t="s">
        <v>4</v>
      </c>
      <c r="C44" s="10" t="s">
        <v>4</v>
      </c>
      <c r="D44" s="29" t="s">
        <v>4</v>
      </c>
    </row>
    <row r="45" spans="1:4" ht="15">
      <c r="A45" s="55" t="s">
        <v>43</v>
      </c>
      <c r="B45" s="36"/>
      <c r="C45" s="6"/>
      <c r="D45" s="37"/>
    </row>
    <row r="46" spans="1:4" ht="15">
      <c r="A46" s="54" t="s">
        <v>44</v>
      </c>
      <c r="B46" s="26" t="s">
        <v>4</v>
      </c>
      <c r="C46" s="2" t="s">
        <v>4</v>
      </c>
      <c r="D46" s="27" t="s">
        <v>4</v>
      </c>
    </row>
    <row r="47" spans="1:4" ht="15">
      <c r="A47" s="50" t="s">
        <v>45</v>
      </c>
      <c r="B47" s="26">
        <v>2</v>
      </c>
      <c r="C47" s="2">
        <v>2</v>
      </c>
      <c r="D47" s="27">
        <v>2</v>
      </c>
    </row>
    <row r="48" spans="1:4" ht="30">
      <c r="A48" s="50" t="s">
        <v>46</v>
      </c>
      <c r="B48" s="26">
        <v>0</v>
      </c>
      <c r="C48" s="2">
        <v>0</v>
      </c>
      <c r="D48" s="27">
        <v>0</v>
      </c>
    </row>
    <row r="49" spans="1:4" ht="33.75" customHeight="1">
      <c r="A49" s="50" t="s">
        <v>47</v>
      </c>
      <c r="B49" s="28" t="s">
        <v>4</v>
      </c>
      <c r="C49" s="10" t="s">
        <v>4</v>
      </c>
      <c r="D49" s="29" t="s">
        <v>4</v>
      </c>
    </row>
    <row r="50" spans="1:4" ht="30">
      <c r="A50" s="50" t="s">
        <v>48</v>
      </c>
      <c r="B50" s="26">
        <f>B43+B45+B47-B48</f>
        <v>-114.44727494896696</v>
      </c>
      <c r="C50" s="2">
        <f>C43+C45+C47-C48</f>
        <v>-114.44727494896696</v>
      </c>
      <c r="D50" s="27">
        <f>D43+D45+D47-D48</f>
        <v>-114.44727494896696</v>
      </c>
    </row>
    <row r="51" spans="1:4" ht="30">
      <c r="A51" s="50" t="s">
        <v>49</v>
      </c>
      <c r="B51" s="26" t="s">
        <v>4</v>
      </c>
      <c r="C51" s="2" t="s">
        <v>4</v>
      </c>
      <c r="D51" s="27" t="s">
        <v>4</v>
      </c>
    </row>
    <row r="52" spans="1:4" ht="30">
      <c r="A52" s="56" t="s">
        <v>50</v>
      </c>
      <c r="B52" s="41">
        <f>B25+B30+B33-B34-B50</f>
        <v>150.4781748188864</v>
      </c>
      <c r="C52" s="7">
        <f>C25+C30+C33-C34-C50</f>
        <v>150.4781748188864</v>
      </c>
      <c r="D52" s="42">
        <f>D25+D30+D33-D34-D50</f>
        <v>150.4781748188864</v>
      </c>
    </row>
    <row r="53" spans="1:4" ht="30">
      <c r="A53" s="60" t="s">
        <v>51</v>
      </c>
      <c r="B53" s="39" t="s">
        <v>4</v>
      </c>
      <c r="C53" s="8" t="s">
        <v>4</v>
      </c>
      <c r="D53" s="40" t="s">
        <v>4</v>
      </c>
    </row>
    <row r="54" spans="1:4" ht="15.75" thickBot="1">
      <c r="A54" s="61" t="s">
        <v>71</v>
      </c>
      <c r="B54" s="74"/>
      <c r="C54" s="75"/>
      <c r="D54" s="76"/>
    </row>
  </sheetData>
  <mergeCells count="2">
    <mergeCell ref="B1:D1"/>
    <mergeCell ref="B54:D54"/>
  </mergeCells>
  <phoneticPr fontId="4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54"/>
  <sheetViews>
    <sheetView zoomScaleNormal="100" workbookViewId="0">
      <pane xSplit="1" topLeftCell="B1" activePane="topRight" state="frozen"/>
      <selection pane="topRight" activeCell="B1" sqref="B1:E1"/>
    </sheetView>
  </sheetViews>
  <sheetFormatPr defaultColWidth="9" defaultRowHeight="14.25"/>
  <cols>
    <col min="1" max="1" width="62.125" style="9" customWidth="1"/>
    <col min="2" max="2" width="15.625" style="11" customWidth="1"/>
    <col min="3" max="5" width="15.625" style="9" customWidth="1"/>
    <col min="6" max="16384" width="9" style="9"/>
  </cols>
  <sheetData>
    <row r="1" spans="1:5" ht="14.25" customHeight="1">
      <c r="A1" s="48" t="s">
        <v>81</v>
      </c>
      <c r="B1" s="62" t="s">
        <v>69</v>
      </c>
      <c r="C1" s="63"/>
      <c r="D1" s="63"/>
      <c r="E1" s="64"/>
    </row>
    <row r="2" spans="1:5" ht="85.5">
      <c r="A2" s="49" t="s">
        <v>0</v>
      </c>
      <c r="B2" s="24" t="s">
        <v>75</v>
      </c>
      <c r="C2" s="12" t="s">
        <v>76</v>
      </c>
      <c r="D2" s="12" t="s">
        <v>83</v>
      </c>
      <c r="E2" s="25" t="s">
        <v>84</v>
      </c>
    </row>
    <row r="3" spans="1:5" ht="15">
      <c r="A3" s="50" t="s">
        <v>1</v>
      </c>
      <c r="B3" s="26">
        <v>0.7</v>
      </c>
      <c r="C3" s="2">
        <v>0.7</v>
      </c>
      <c r="D3" s="2">
        <v>0.7</v>
      </c>
      <c r="E3" s="27">
        <v>0.7</v>
      </c>
    </row>
    <row r="4" spans="1:5" ht="15">
      <c r="A4" s="50" t="s">
        <v>2</v>
      </c>
      <c r="B4" s="26">
        <v>20</v>
      </c>
      <c r="C4" s="2">
        <v>20</v>
      </c>
      <c r="D4" s="2">
        <v>20</v>
      </c>
      <c r="E4" s="27">
        <v>20</v>
      </c>
    </row>
    <row r="5" spans="1:5" ht="15">
      <c r="A5" s="50" t="s">
        <v>3</v>
      </c>
      <c r="B5" s="28" t="s">
        <v>4</v>
      </c>
      <c r="C5" s="10" t="s">
        <v>4</v>
      </c>
      <c r="D5" s="10" t="s">
        <v>4</v>
      </c>
      <c r="E5" s="29" t="s">
        <v>4</v>
      </c>
    </row>
    <row r="6" spans="1:5" ht="15">
      <c r="A6" s="50" t="s">
        <v>5</v>
      </c>
      <c r="B6" s="28" t="s">
        <v>4</v>
      </c>
      <c r="C6" s="10" t="s">
        <v>4</v>
      </c>
      <c r="D6" s="10" t="s">
        <v>4</v>
      </c>
      <c r="E6" s="29" t="s">
        <v>4</v>
      </c>
    </row>
    <row r="7" spans="1:5" ht="15">
      <c r="A7" s="50" t="s">
        <v>6</v>
      </c>
      <c r="B7" s="30">
        <v>0.01</v>
      </c>
      <c r="C7" s="3">
        <v>0.01</v>
      </c>
      <c r="D7" s="3">
        <v>0.01</v>
      </c>
      <c r="E7" s="31">
        <v>0.01</v>
      </c>
    </row>
    <row r="8" spans="1:5" ht="15">
      <c r="A8" s="50" t="s">
        <v>7</v>
      </c>
      <c r="B8" s="28" t="s">
        <v>4</v>
      </c>
      <c r="C8" s="10" t="s">
        <v>4</v>
      </c>
      <c r="D8" s="10" t="s">
        <v>4</v>
      </c>
      <c r="E8" s="29" t="s">
        <v>4</v>
      </c>
    </row>
    <row r="9" spans="1:5" ht="15">
      <c r="A9" s="50" t="s">
        <v>8</v>
      </c>
      <c r="B9" s="26" t="s">
        <v>9</v>
      </c>
      <c r="C9" s="2" t="s">
        <v>9</v>
      </c>
      <c r="D9" s="2" t="s">
        <v>9</v>
      </c>
      <c r="E9" s="27" t="s">
        <v>9</v>
      </c>
    </row>
    <row r="10" spans="1:5" ht="15">
      <c r="A10" s="50" t="s">
        <v>10</v>
      </c>
      <c r="B10" s="26">
        <v>3</v>
      </c>
      <c r="C10" s="2">
        <v>3</v>
      </c>
      <c r="D10" s="2">
        <v>3</v>
      </c>
      <c r="E10" s="27">
        <v>3</v>
      </c>
    </row>
    <row r="11" spans="1:5">
      <c r="A11" s="49" t="s">
        <v>11</v>
      </c>
      <c r="B11" s="32"/>
      <c r="C11" s="4"/>
      <c r="D11" s="4"/>
      <c r="E11" s="33"/>
    </row>
    <row r="12" spans="1:5" ht="15" customHeight="1">
      <c r="A12" s="50" t="s">
        <v>12</v>
      </c>
      <c r="B12" s="26">
        <v>16</v>
      </c>
      <c r="C12" s="2">
        <v>16</v>
      </c>
      <c r="D12" s="2">
        <v>16</v>
      </c>
      <c r="E12" s="27">
        <v>16</v>
      </c>
    </row>
    <row r="13" spans="1:5" ht="15">
      <c r="A13" s="51" t="s">
        <v>13</v>
      </c>
      <c r="B13" s="34">
        <v>2</v>
      </c>
      <c r="C13" s="5">
        <v>2</v>
      </c>
      <c r="D13" s="5">
        <v>2</v>
      </c>
      <c r="E13" s="35">
        <v>2</v>
      </c>
    </row>
    <row r="14" spans="1:5" ht="15">
      <c r="A14" s="51" t="s">
        <v>14</v>
      </c>
      <c r="B14" s="34">
        <v>2</v>
      </c>
      <c r="C14" s="5">
        <v>2</v>
      </c>
      <c r="D14" s="5">
        <v>2</v>
      </c>
      <c r="E14" s="35">
        <v>2</v>
      </c>
    </row>
    <row r="15" spans="1:5" ht="15">
      <c r="A15" s="50" t="s">
        <v>15</v>
      </c>
      <c r="B15" s="26">
        <v>36</v>
      </c>
      <c r="C15" s="2">
        <v>36</v>
      </c>
      <c r="D15" s="2">
        <v>36</v>
      </c>
      <c r="E15" s="27">
        <v>36</v>
      </c>
    </row>
    <row r="16" spans="1:5" ht="15">
      <c r="A16" s="50" t="s">
        <v>16</v>
      </c>
      <c r="B16" s="26">
        <f>B15+10*LOG10(B4)</f>
        <v>49.010299956639813</v>
      </c>
      <c r="C16" s="2">
        <f>C15+10*LOG10(C4)</f>
        <v>49.010299956639813</v>
      </c>
      <c r="D16" s="2">
        <f>D15+10*LOG10(D4)</f>
        <v>49.010299956639813</v>
      </c>
      <c r="E16" s="27">
        <f>E15+10*LOG10(E4)</f>
        <v>49.010299956639813</v>
      </c>
    </row>
    <row r="17" spans="1:5" ht="30">
      <c r="A17" s="50" t="s">
        <v>17</v>
      </c>
      <c r="B17" s="26">
        <f>B15+10*LOG10(B41/1000000)</f>
        <v>45.365137424788934</v>
      </c>
      <c r="C17" s="2">
        <f>C15+10*LOG10(C41/1000000)</f>
        <v>45.365137424788934</v>
      </c>
      <c r="D17" s="2">
        <f>D15+10*LOG10(D41/1000000)</f>
        <v>42.53212513775344</v>
      </c>
      <c r="E17" s="27">
        <f>E15+10*LOG10(E41/1000000)</f>
        <v>42.354837468149121</v>
      </c>
    </row>
    <row r="18" spans="1:5" ht="45">
      <c r="A18" s="52" t="s">
        <v>18</v>
      </c>
      <c r="B18" s="26">
        <f>B19+10*LOG10(B12/B13)-B20</f>
        <v>17.030899869919438</v>
      </c>
      <c r="C18" s="2">
        <f>C19+10*LOG10(C12/C13)-C20</f>
        <v>17.030899869919438</v>
      </c>
      <c r="D18" s="2">
        <f>D19+10*LOG10(D12/D13)-D20</f>
        <v>17.030899869919438</v>
      </c>
      <c r="E18" s="27">
        <f>E19+10*LOG10(E12/E13)-E20</f>
        <v>17.030899869919438</v>
      </c>
    </row>
    <row r="19" spans="1:5" ht="15">
      <c r="A19" s="50" t="s">
        <v>19</v>
      </c>
      <c r="B19" s="26">
        <v>8</v>
      </c>
      <c r="C19" s="2">
        <v>8</v>
      </c>
      <c r="D19" s="2">
        <v>8</v>
      </c>
      <c r="E19" s="27">
        <v>8</v>
      </c>
    </row>
    <row r="20" spans="1:5" ht="45">
      <c r="A20" s="51" t="s">
        <v>20</v>
      </c>
      <c r="B20" s="34">
        <v>0</v>
      </c>
      <c r="C20" s="5">
        <v>0</v>
      </c>
      <c r="D20" s="5">
        <v>0</v>
      </c>
      <c r="E20" s="35">
        <v>0</v>
      </c>
    </row>
    <row r="21" spans="1:5" ht="61.5" customHeight="1">
      <c r="A21" s="53" t="s">
        <v>21</v>
      </c>
      <c r="B21" s="36">
        <v>0</v>
      </c>
      <c r="C21" s="6">
        <v>0</v>
      </c>
      <c r="D21" s="6">
        <v>0</v>
      </c>
      <c r="E21" s="37">
        <v>0</v>
      </c>
    </row>
    <row r="22" spans="1:5" ht="15">
      <c r="A22" s="50" t="s">
        <v>22</v>
      </c>
      <c r="B22" s="26">
        <v>0</v>
      </c>
      <c r="C22" s="2">
        <v>0</v>
      </c>
      <c r="D22" s="2">
        <v>0</v>
      </c>
      <c r="E22" s="27">
        <v>0</v>
      </c>
    </row>
    <row r="23" spans="1:5" ht="15">
      <c r="A23" s="50" t="s">
        <v>23</v>
      </c>
      <c r="B23" s="26">
        <v>0</v>
      </c>
      <c r="C23" s="2">
        <v>0</v>
      </c>
      <c r="D23" s="2">
        <v>0</v>
      </c>
      <c r="E23" s="27">
        <v>0</v>
      </c>
    </row>
    <row r="24" spans="1:5" ht="30">
      <c r="A24" s="50" t="s">
        <v>24</v>
      </c>
      <c r="B24" s="26">
        <v>3</v>
      </c>
      <c r="C24" s="2">
        <v>3</v>
      </c>
      <c r="D24" s="2">
        <v>3</v>
      </c>
      <c r="E24" s="27">
        <v>3</v>
      </c>
    </row>
    <row r="25" spans="1:5" ht="15">
      <c r="A25" s="50" t="s">
        <v>25</v>
      </c>
      <c r="B25" s="26">
        <f>B17+B18+B21+B22-B24</f>
        <v>59.396037294708371</v>
      </c>
      <c r="C25" s="2">
        <f>C17+C18+C21+C22-C24</f>
        <v>59.396037294708371</v>
      </c>
      <c r="D25" s="2">
        <f>D17+D18+D21+D22-D24</f>
        <v>56.563025007672877</v>
      </c>
      <c r="E25" s="27">
        <f>E17+E18+E21+E22-E24</f>
        <v>56.385737338068559</v>
      </c>
    </row>
    <row r="26" spans="1:5" ht="15">
      <c r="A26" s="50" t="s">
        <v>26</v>
      </c>
      <c r="B26" s="28" t="s">
        <v>4</v>
      </c>
      <c r="C26" s="10" t="s">
        <v>4</v>
      </c>
      <c r="D26" s="10" t="s">
        <v>4</v>
      </c>
      <c r="E26" s="29" t="s">
        <v>4</v>
      </c>
    </row>
    <row r="27" spans="1:5">
      <c r="A27" s="49" t="s">
        <v>27</v>
      </c>
      <c r="B27" s="32"/>
      <c r="C27" s="4"/>
      <c r="D27" s="4"/>
      <c r="E27" s="33"/>
    </row>
    <row r="28" spans="1:5" ht="15">
      <c r="A28" s="50" t="s">
        <v>28</v>
      </c>
      <c r="B28" s="26">
        <v>2</v>
      </c>
      <c r="C28" s="2">
        <v>1</v>
      </c>
      <c r="D28" s="2">
        <v>1</v>
      </c>
      <c r="E28" s="27">
        <v>1</v>
      </c>
    </row>
    <row r="29" spans="1:5" ht="15">
      <c r="A29" s="50" t="s">
        <v>29</v>
      </c>
      <c r="B29" s="26">
        <v>2</v>
      </c>
      <c r="C29" s="2">
        <v>1</v>
      </c>
      <c r="D29" s="2">
        <v>1</v>
      </c>
      <c r="E29" s="27">
        <v>1</v>
      </c>
    </row>
    <row r="30" spans="1:5" ht="45">
      <c r="A30" s="50" t="s">
        <v>30</v>
      </c>
      <c r="B30" s="26">
        <f>B31+10*LOG10(B28/B29)-B32</f>
        <v>0</v>
      </c>
      <c r="C30" s="2">
        <f>C31+10*LOG10(C28/C29)-C32</f>
        <v>0</v>
      </c>
      <c r="D30" s="2">
        <f>D31+10*LOG10(D28/D29)-D32</f>
        <v>0</v>
      </c>
      <c r="E30" s="27">
        <f>E31+10*LOG10(E28/E29)-E32</f>
        <v>0</v>
      </c>
    </row>
    <row r="31" spans="1:5" ht="15">
      <c r="A31" s="50" t="s">
        <v>31</v>
      </c>
      <c r="B31" s="26">
        <v>0</v>
      </c>
      <c r="C31" s="1">
        <v>0</v>
      </c>
      <c r="D31" s="1">
        <v>0</v>
      </c>
      <c r="E31" s="38">
        <v>0</v>
      </c>
    </row>
    <row r="32" spans="1:5" ht="45">
      <c r="A32" s="52" t="s">
        <v>32</v>
      </c>
      <c r="B32" s="26">
        <v>0</v>
      </c>
      <c r="C32" s="2">
        <v>0</v>
      </c>
      <c r="D32" s="2">
        <v>0</v>
      </c>
      <c r="E32" s="27">
        <v>0</v>
      </c>
    </row>
    <row r="33" spans="1:5" ht="30">
      <c r="A33" s="52" t="s">
        <v>61</v>
      </c>
      <c r="B33" s="26">
        <v>0</v>
      </c>
      <c r="C33" s="2">
        <v>0</v>
      </c>
      <c r="D33" s="2">
        <v>0</v>
      </c>
      <c r="E33" s="27">
        <v>0</v>
      </c>
    </row>
    <row r="34" spans="1:5" ht="30">
      <c r="A34" s="50" t="s">
        <v>33</v>
      </c>
      <c r="B34" s="26">
        <v>1</v>
      </c>
      <c r="C34" s="2">
        <v>1</v>
      </c>
      <c r="D34" s="2">
        <v>1</v>
      </c>
      <c r="E34" s="27">
        <v>1</v>
      </c>
    </row>
    <row r="35" spans="1:5" ht="15">
      <c r="A35" s="50" t="s">
        <v>34</v>
      </c>
      <c r="B35" s="26">
        <v>7</v>
      </c>
      <c r="C35" s="2">
        <v>7</v>
      </c>
      <c r="D35" s="2">
        <v>7</v>
      </c>
      <c r="E35" s="27">
        <v>7</v>
      </c>
    </row>
    <row r="36" spans="1:5" ht="15">
      <c r="A36" s="50" t="s">
        <v>35</v>
      </c>
      <c r="B36" s="26">
        <v>-174</v>
      </c>
      <c r="C36" s="2">
        <v>-174</v>
      </c>
      <c r="D36" s="2">
        <v>-174</v>
      </c>
      <c r="E36" s="27">
        <v>-174</v>
      </c>
    </row>
    <row r="37" spans="1:5" ht="15">
      <c r="A37" s="51" t="s">
        <v>36</v>
      </c>
      <c r="B37" s="34">
        <v>-999</v>
      </c>
      <c r="C37" s="5">
        <v>-999</v>
      </c>
      <c r="D37" s="5">
        <v>-999</v>
      </c>
      <c r="E37" s="35">
        <v>-999</v>
      </c>
    </row>
    <row r="38" spans="1:5" ht="15">
      <c r="A38" s="52" t="s">
        <v>37</v>
      </c>
      <c r="B38" s="26" t="s">
        <v>4</v>
      </c>
      <c r="C38" s="2" t="s">
        <v>4</v>
      </c>
      <c r="D38" s="2" t="s">
        <v>4</v>
      </c>
      <c r="E38" s="27" t="s">
        <v>4</v>
      </c>
    </row>
    <row r="39" spans="1:5" ht="30">
      <c r="A39" s="50" t="s">
        <v>62</v>
      </c>
      <c r="B39" s="26">
        <f>10*LOG10(10^((B35+B36)/10)+10^(B37/10))</f>
        <v>-167.00000000000003</v>
      </c>
      <c r="C39" s="2">
        <f>10*LOG10(10^((C35+C36)/10)+10^(C37/10))</f>
        <v>-167.00000000000003</v>
      </c>
      <c r="D39" s="2">
        <f>10*LOG10(10^((D35+D36)/10)+10^(D37/10))</f>
        <v>-167.00000000000003</v>
      </c>
      <c r="E39" s="27">
        <f>10*LOG10(10^((E35+E36)/10)+10^(E37/10))</f>
        <v>-167.00000000000003</v>
      </c>
    </row>
    <row r="40" spans="1:5" ht="30">
      <c r="A40" s="50" t="s">
        <v>63</v>
      </c>
      <c r="B40" s="28" t="s">
        <v>4</v>
      </c>
      <c r="C40" s="10" t="s">
        <v>4</v>
      </c>
      <c r="D40" s="10" t="s">
        <v>4</v>
      </c>
      <c r="E40" s="29" t="s">
        <v>4</v>
      </c>
    </row>
    <row r="41" spans="1:5" ht="15">
      <c r="A41" s="54" t="s">
        <v>39</v>
      </c>
      <c r="B41" s="34">
        <f>48*180*1000</f>
        <v>8640000</v>
      </c>
      <c r="C41" s="5">
        <f t="shared" ref="C41" si="0">48*180*1000</f>
        <v>8640000</v>
      </c>
      <c r="D41" s="5">
        <f>25*180*1000</f>
        <v>4500000</v>
      </c>
      <c r="E41" s="35">
        <f>24*180*1000</f>
        <v>4320000</v>
      </c>
    </row>
    <row r="42" spans="1:5" ht="15">
      <c r="A42" s="54" t="s">
        <v>40</v>
      </c>
      <c r="B42" s="26" t="s">
        <v>4</v>
      </c>
      <c r="C42" s="2" t="s">
        <v>4</v>
      </c>
      <c r="D42" s="2" t="s">
        <v>4</v>
      </c>
      <c r="E42" s="27" t="s">
        <v>4</v>
      </c>
    </row>
    <row r="43" spans="1:5" ht="15">
      <c r="A43" s="50" t="s">
        <v>41</v>
      </c>
      <c r="B43" s="26">
        <f>B39+10*LOG10(B41)</f>
        <v>-97.634862575211102</v>
      </c>
      <c r="C43" s="2">
        <f>C39+10*LOG10(C41)</f>
        <v>-97.634862575211102</v>
      </c>
      <c r="D43" s="2">
        <f>D39+10*LOG10(D41)</f>
        <v>-100.46787486224659</v>
      </c>
      <c r="E43" s="27">
        <f>E39+10*LOG10(E41)</f>
        <v>-100.64516253185091</v>
      </c>
    </row>
    <row r="44" spans="1:5" ht="15">
      <c r="A44" s="50" t="s">
        <v>42</v>
      </c>
      <c r="B44" s="28" t="s">
        <v>4</v>
      </c>
      <c r="C44" s="10" t="s">
        <v>4</v>
      </c>
      <c r="D44" s="10" t="s">
        <v>4</v>
      </c>
      <c r="E44" s="29" t="s">
        <v>4</v>
      </c>
    </row>
    <row r="45" spans="1:5" ht="15">
      <c r="A45" s="55" t="s">
        <v>43</v>
      </c>
      <c r="B45" s="34"/>
      <c r="C45" s="5"/>
      <c r="D45" s="5"/>
      <c r="E45" s="35"/>
    </row>
    <row r="46" spans="1:5" ht="15">
      <c r="A46" s="54" t="s">
        <v>44</v>
      </c>
      <c r="B46" s="26" t="s">
        <v>4</v>
      </c>
      <c r="C46" s="2" t="s">
        <v>4</v>
      </c>
      <c r="D46" s="2" t="s">
        <v>4</v>
      </c>
      <c r="E46" s="27" t="s">
        <v>4</v>
      </c>
    </row>
    <row r="47" spans="1:5" ht="15">
      <c r="A47" s="50" t="s">
        <v>45</v>
      </c>
      <c r="B47" s="26">
        <v>2</v>
      </c>
      <c r="C47" s="2">
        <v>2</v>
      </c>
      <c r="D47" s="2">
        <v>2</v>
      </c>
      <c r="E47" s="27">
        <v>2</v>
      </c>
    </row>
    <row r="48" spans="1:5" ht="30">
      <c r="A48" s="50" t="s">
        <v>46</v>
      </c>
      <c r="B48" s="26">
        <v>0</v>
      </c>
      <c r="C48" s="2">
        <v>0</v>
      </c>
      <c r="D48" s="2">
        <v>0</v>
      </c>
      <c r="E48" s="27">
        <v>0</v>
      </c>
    </row>
    <row r="49" spans="1:5" ht="33.75" customHeight="1">
      <c r="A49" s="50" t="s">
        <v>47</v>
      </c>
      <c r="B49" s="28" t="s">
        <v>4</v>
      </c>
      <c r="C49" s="10" t="s">
        <v>4</v>
      </c>
      <c r="D49" s="10" t="s">
        <v>4</v>
      </c>
      <c r="E49" s="29" t="s">
        <v>4</v>
      </c>
    </row>
    <row r="50" spans="1:5" ht="30">
      <c r="A50" s="50" t="s">
        <v>48</v>
      </c>
      <c r="B50" s="26">
        <f>B43+B45+B47-B48</f>
        <v>-95.634862575211102</v>
      </c>
      <c r="C50" s="2">
        <f>C43+C45+C47-C48</f>
        <v>-95.634862575211102</v>
      </c>
      <c r="D50" s="2">
        <f>D43+D45+D47-D48</f>
        <v>-98.467874862246589</v>
      </c>
      <c r="E50" s="27">
        <f>E43+E45+E47-E48</f>
        <v>-98.645162531850914</v>
      </c>
    </row>
    <row r="51" spans="1:5" ht="30">
      <c r="A51" s="50" t="s">
        <v>49</v>
      </c>
      <c r="B51" s="28" t="s">
        <v>4</v>
      </c>
      <c r="C51" s="10" t="s">
        <v>4</v>
      </c>
      <c r="D51" s="10" t="s">
        <v>4</v>
      </c>
      <c r="E51" s="29" t="s">
        <v>4</v>
      </c>
    </row>
    <row r="52" spans="1:5" ht="30">
      <c r="A52" s="56" t="s">
        <v>50</v>
      </c>
      <c r="B52" s="41">
        <f>B25+B30+B33-B34-B50</f>
        <v>154.03089986991947</v>
      </c>
      <c r="C52" s="7">
        <f t="shared" ref="C52:D52" si="1">C25+C30+C33-C34-C50</f>
        <v>154.03089986991947</v>
      </c>
      <c r="D52" s="7">
        <f t="shared" si="1"/>
        <v>154.03089986991947</v>
      </c>
      <c r="E52" s="42">
        <f t="shared" ref="E52" si="2">E25+E30+E33-E34-E50</f>
        <v>154.03089986991947</v>
      </c>
    </row>
    <row r="53" spans="1:5" ht="30.75" thickBot="1">
      <c r="A53" s="57" t="s">
        <v>51</v>
      </c>
      <c r="B53" s="39" t="s">
        <v>4</v>
      </c>
      <c r="C53" s="8" t="s">
        <v>4</v>
      </c>
      <c r="D53" s="8" t="s">
        <v>4</v>
      </c>
      <c r="E53" s="40" t="s">
        <v>4</v>
      </c>
    </row>
    <row r="54" spans="1:5" ht="15.75" thickBot="1">
      <c r="A54" s="58" t="s">
        <v>71</v>
      </c>
      <c r="B54" s="68"/>
      <c r="C54" s="69"/>
      <c r="D54" s="69"/>
      <c r="E54" s="70"/>
    </row>
  </sheetData>
  <mergeCells count="2">
    <mergeCell ref="B1:E1"/>
    <mergeCell ref="B54:E54"/>
  </mergeCells>
  <phoneticPr fontId="4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05809C-BDD5-4E4A-B542-CEF1C3C45BED}">
  <dimension ref="A1:F54"/>
  <sheetViews>
    <sheetView workbookViewId="0">
      <pane ySplit="1" topLeftCell="A2" activePane="bottomLeft" state="frozen"/>
      <selection pane="bottomLeft" activeCell="A2" sqref="A2"/>
    </sheetView>
  </sheetViews>
  <sheetFormatPr defaultColWidth="9" defaultRowHeight="14.25"/>
  <cols>
    <col min="1" max="1" width="62.125" style="9" customWidth="1"/>
    <col min="2" max="2" width="15.625" style="11" customWidth="1"/>
    <col min="3" max="3" width="15.625" style="9" customWidth="1"/>
    <col min="4" max="5" width="15.375" style="9" bestFit="1" customWidth="1"/>
    <col min="6" max="6" width="15.625" style="9" customWidth="1"/>
    <col min="7" max="16384" width="9" style="9"/>
  </cols>
  <sheetData>
    <row r="1" spans="1:6" ht="14.25" customHeight="1">
      <c r="A1" s="13" t="s">
        <v>81</v>
      </c>
      <c r="B1" s="62" t="s">
        <v>69</v>
      </c>
      <c r="C1" s="63"/>
      <c r="D1" s="63"/>
      <c r="E1" s="63"/>
      <c r="F1" s="64"/>
    </row>
    <row r="2" spans="1:6" ht="85.5">
      <c r="A2" s="14" t="s">
        <v>0</v>
      </c>
      <c r="B2" s="24" t="s">
        <v>72</v>
      </c>
      <c r="C2" s="12" t="s">
        <v>68</v>
      </c>
      <c r="D2" s="12" t="s">
        <v>87</v>
      </c>
      <c r="E2" s="12" t="s">
        <v>88</v>
      </c>
      <c r="F2" s="25" t="s">
        <v>86</v>
      </c>
    </row>
    <row r="3" spans="1:6" ht="15">
      <c r="A3" s="15" t="s">
        <v>1</v>
      </c>
      <c r="B3" s="26">
        <v>0.7</v>
      </c>
      <c r="C3" s="2">
        <v>0.7</v>
      </c>
      <c r="D3" s="2">
        <v>0.7</v>
      </c>
      <c r="E3" s="2">
        <v>0.7</v>
      </c>
      <c r="F3" s="27">
        <v>0.7</v>
      </c>
    </row>
    <row r="4" spans="1:6" ht="15">
      <c r="A4" s="15" t="s">
        <v>2</v>
      </c>
      <c r="B4" s="26">
        <v>20</v>
      </c>
      <c r="C4" s="2">
        <v>20</v>
      </c>
      <c r="D4" s="2">
        <v>20</v>
      </c>
      <c r="E4" s="2">
        <v>20</v>
      </c>
      <c r="F4" s="27">
        <v>20</v>
      </c>
    </row>
    <row r="5" spans="1:6" ht="15">
      <c r="A5" s="15" t="s">
        <v>3</v>
      </c>
      <c r="B5" s="28" t="s">
        <v>4</v>
      </c>
      <c r="C5" s="10" t="s">
        <v>4</v>
      </c>
      <c r="D5" s="10" t="s">
        <v>4</v>
      </c>
      <c r="E5" s="10" t="s">
        <v>4</v>
      </c>
      <c r="F5" s="29" t="s">
        <v>4</v>
      </c>
    </row>
    <row r="6" spans="1:6" ht="15">
      <c r="A6" s="15" t="s">
        <v>5</v>
      </c>
      <c r="B6" s="26" t="s">
        <v>4</v>
      </c>
      <c r="C6" s="2" t="s">
        <v>4</v>
      </c>
      <c r="D6" s="2" t="s">
        <v>4</v>
      </c>
      <c r="E6" s="2" t="s">
        <v>4</v>
      </c>
      <c r="F6" s="27" t="s">
        <v>4</v>
      </c>
    </row>
    <row r="7" spans="1:6" ht="15">
      <c r="A7" s="15" t="s">
        <v>6</v>
      </c>
      <c r="B7" s="28" t="s">
        <v>4</v>
      </c>
      <c r="C7" s="10" t="s">
        <v>4</v>
      </c>
      <c r="D7" s="10" t="s">
        <v>4</v>
      </c>
      <c r="E7" s="10" t="s">
        <v>4</v>
      </c>
      <c r="F7" s="29" t="s">
        <v>4</v>
      </c>
    </row>
    <row r="8" spans="1:6" ht="15">
      <c r="A8" s="15" t="s">
        <v>7</v>
      </c>
      <c r="B8" s="30">
        <v>0.1</v>
      </c>
      <c r="C8" s="3">
        <v>0.1</v>
      </c>
      <c r="D8" s="3">
        <v>0.1</v>
      </c>
      <c r="E8" s="3">
        <v>0.1</v>
      </c>
      <c r="F8" s="31">
        <v>0.1</v>
      </c>
    </row>
    <row r="9" spans="1:6" ht="15">
      <c r="A9" s="15" t="s">
        <v>8</v>
      </c>
      <c r="B9" s="26" t="s">
        <v>9</v>
      </c>
      <c r="C9" s="2" t="s">
        <v>9</v>
      </c>
      <c r="D9" s="2" t="s">
        <v>9</v>
      </c>
      <c r="E9" s="2" t="s">
        <v>9</v>
      </c>
      <c r="F9" s="27" t="s">
        <v>9</v>
      </c>
    </row>
    <row r="10" spans="1:6" ht="15">
      <c r="A10" s="15" t="s">
        <v>10</v>
      </c>
      <c r="B10" s="26">
        <v>3</v>
      </c>
      <c r="C10" s="2">
        <v>3</v>
      </c>
      <c r="D10" s="2">
        <v>3</v>
      </c>
      <c r="E10" s="2">
        <v>3</v>
      </c>
      <c r="F10" s="27">
        <v>3</v>
      </c>
    </row>
    <row r="11" spans="1:6">
      <c r="A11" s="14" t="s">
        <v>11</v>
      </c>
      <c r="B11" s="32"/>
      <c r="C11" s="4"/>
      <c r="D11" s="4"/>
      <c r="E11" s="4"/>
      <c r="F11" s="33"/>
    </row>
    <row r="12" spans="1:6" ht="15" customHeight="1">
      <c r="A12" s="15" t="s">
        <v>12</v>
      </c>
      <c r="B12" s="26">
        <v>16</v>
      </c>
      <c r="C12" s="2">
        <v>16</v>
      </c>
      <c r="D12" s="2">
        <v>16</v>
      </c>
      <c r="E12" s="2">
        <v>16</v>
      </c>
      <c r="F12" s="27">
        <v>16</v>
      </c>
    </row>
    <row r="13" spans="1:6" ht="15">
      <c r="A13" s="16" t="s">
        <v>13</v>
      </c>
      <c r="B13" s="34">
        <v>2</v>
      </c>
      <c r="C13" s="5">
        <v>2</v>
      </c>
      <c r="D13" s="5">
        <v>2</v>
      </c>
      <c r="E13" s="5">
        <v>2</v>
      </c>
      <c r="F13" s="35">
        <v>2</v>
      </c>
    </row>
    <row r="14" spans="1:6" ht="15">
      <c r="A14" s="16" t="s">
        <v>14</v>
      </c>
      <c r="B14" s="34">
        <v>2</v>
      </c>
      <c r="C14" s="5">
        <v>2</v>
      </c>
      <c r="D14" s="5">
        <v>2</v>
      </c>
      <c r="E14" s="5">
        <v>2</v>
      </c>
      <c r="F14" s="35">
        <v>2</v>
      </c>
    </row>
    <row r="15" spans="1:6" ht="15">
      <c r="A15" s="15" t="s">
        <v>15</v>
      </c>
      <c r="B15" s="26">
        <v>36</v>
      </c>
      <c r="C15" s="2">
        <v>36</v>
      </c>
      <c r="D15" s="2">
        <v>36</v>
      </c>
      <c r="E15" s="2">
        <v>36</v>
      </c>
      <c r="F15" s="27">
        <v>36</v>
      </c>
    </row>
    <row r="16" spans="1:6" ht="15">
      <c r="A16" s="15" t="s">
        <v>16</v>
      </c>
      <c r="B16" s="26">
        <f>B15+10*LOG10(B4)</f>
        <v>49.010299956639813</v>
      </c>
      <c r="C16" s="2">
        <f>C15+10*LOG10(C4)</f>
        <v>49.010299956639813</v>
      </c>
      <c r="D16" s="2">
        <f>D15+10*LOG10(D4)</f>
        <v>49.010299956639813</v>
      </c>
      <c r="E16" s="2">
        <f>E15+10*LOG10(E4)</f>
        <v>49.010299956639813</v>
      </c>
      <c r="F16" s="27">
        <f>F15+10*LOG10(F4)</f>
        <v>49.010299956639813</v>
      </c>
    </row>
    <row r="17" spans="1:6" ht="30">
      <c r="A17" s="15" t="s">
        <v>17</v>
      </c>
      <c r="B17" s="26">
        <f>B15+10*LOG10(B42/1000000)</f>
        <v>45.365137424788934</v>
      </c>
      <c r="C17" s="2">
        <f>C15+10*LOG10(C42/1000000)</f>
        <v>45.365137424788934</v>
      </c>
      <c r="D17" s="2">
        <f>D15+10*LOG10(D42/1000000)</f>
        <v>42.53212513775344</v>
      </c>
      <c r="E17" s="2">
        <f>E15+10*LOG10(E42/1000000)</f>
        <v>42.53212513775344</v>
      </c>
      <c r="F17" s="27">
        <f>F15+10*LOG10(F42/1000000)</f>
        <v>42.53212513775344</v>
      </c>
    </row>
    <row r="18" spans="1:6" ht="45">
      <c r="A18" s="17" t="s">
        <v>18</v>
      </c>
      <c r="B18" s="26">
        <f>B19+10*LOG10(B12/B13)-B20</f>
        <v>17.030899869919438</v>
      </c>
      <c r="C18" s="2">
        <f>C19+10*LOG10(C12/C13)-C20</f>
        <v>17.030899869919438</v>
      </c>
      <c r="D18" s="2">
        <f>D19+10*LOG10(D12/D13)-D20</f>
        <v>17.030899869919438</v>
      </c>
      <c r="E18" s="2">
        <f>E19+10*LOG10(E12/E13)-E20</f>
        <v>17.030899869919438</v>
      </c>
      <c r="F18" s="27">
        <f>F19+10*LOG10(F12/F13)-F20</f>
        <v>17.030899869919438</v>
      </c>
    </row>
    <row r="19" spans="1:6" ht="15">
      <c r="A19" s="15" t="s">
        <v>19</v>
      </c>
      <c r="B19" s="26">
        <v>8</v>
      </c>
      <c r="C19" s="2">
        <v>8</v>
      </c>
      <c r="D19" s="2">
        <v>8</v>
      </c>
      <c r="E19" s="2">
        <v>8</v>
      </c>
      <c r="F19" s="27">
        <v>8</v>
      </c>
    </row>
    <row r="20" spans="1:6" ht="45">
      <c r="A20" s="16" t="s">
        <v>20</v>
      </c>
      <c r="B20" s="34">
        <v>0</v>
      </c>
      <c r="C20" s="5">
        <v>0</v>
      </c>
      <c r="D20" s="5">
        <v>0</v>
      </c>
      <c r="E20" s="5">
        <v>0</v>
      </c>
      <c r="F20" s="35">
        <v>0</v>
      </c>
    </row>
    <row r="21" spans="1:6" ht="61.5" customHeight="1">
      <c r="A21" s="18" t="s">
        <v>21</v>
      </c>
      <c r="B21" s="36">
        <v>0</v>
      </c>
      <c r="C21" s="6">
        <v>0</v>
      </c>
      <c r="D21" s="6">
        <v>0</v>
      </c>
      <c r="E21" s="6">
        <v>0</v>
      </c>
      <c r="F21" s="37">
        <v>0</v>
      </c>
    </row>
    <row r="22" spans="1:6" ht="15">
      <c r="A22" s="15" t="s">
        <v>22</v>
      </c>
      <c r="B22" s="26">
        <v>0</v>
      </c>
      <c r="C22" s="2">
        <v>0</v>
      </c>
      <c r="D22" s="2">
        <v>0</v>
      </c>
      <c r="E22" s="2">
        <v>0</v>
      </c>
      <c r="F22" s="27">
        <v>0</v>
      </c>
    </row>
    <row r="23" spans="1:6" ht="15">
      <c r="A23" s="15" t="s">
        <v>23</v>
      </c>
      <c r="B23" s="26">
        <v>0</v>
      </c>
      <c r="C23" s="2">
        <v>0</v>
      </c>
      <c r="D23" s="2">
        <v>0</v>
      </c>
      <c r="E23" s="2">
        <v>0</v>
      </c>
      <c r="F23" s="27">
        <v>0</v>
      </c>
    </row>
    <row r="24" spans="1:6" ht="30">
      <c r="A24" s="15" t="s">
        <v>24</v>
      </c>
      <c r="B24" s="26">
        <v>3</v>
      </c>
      <c r="C24" s="2">
        <v>3</v>
      </c>
      <c r="D24" s="2">
        <v>3</v>
      </c>
      <c r="E24" s="2">
        <v>3</v>
      </c>
      <c r="F24" s="27">
        <v>3</v>
      </c>
    </row>
    <row r="25" spans="1:6" ht="15">
      <c r="A25" s="15" t="s">
        <v>25</v>
      </c>
      <c r="B25" s="28" t="s">
        <v>4</v>
      </c>
      <c r="C25" s="10" t="s">
        <v>4</v>
      </c>
      <c r="D25" s="10" t="s">
        <v>4</v>
      </c>
      <c r="E25" s="10" t="s">
        <v>4</v>
      </c>
      <c r="F25" s="29" t="s">
        <v>4</v>
      </c>
    </row>
    <row r="26" spans="1:6" ht="15">
      <c r="A26" s="15" t="s">
        <v>26</v>
      </c>
      <c r="B26" s="26">
        <f>B17+B18+B21-B23-B24</f>
        <v>59.396037294708371</v>
      </c>
      <c r="C26" s="2">
        <f>C17+C18+C21-C23-C24</f>
        <v>59.396037294708371</v>
      </c>
      <c r="D26" s="2">
        <f>D17+D18+D21-D23-D24</f>
        <v>56.563025007672877</v>
      </c>
      <c r="E26" s="2">
        <f>E17+E18+E21-E23-E24</f>
        <v>56.563025007672877</v>
      </c>
      <c r="F26" s="27">
        <f>F17+F18+F21-F23-F24</f>
        <v>56.563025007672877</v>
      </c>
    </row>
    <row r="27" spans="1:6">
      <c r="A27" s="14" t="s">
        <v>27</v>
      </c>
      <c r="B27" s="32"/>
      <c r="C27" s="4"/>
      <c r="D27" s="4"/>
      <c r="E27" s="4"/>
      <c r="F27" s="33"/>
    </row>
    <row r="28" spans="1:6" ht="15">
      <c r="A28" s="15" t="s">
        <v>28</v>
      </c>
      <c r="B28" s="26">
        <v>2</v>
      </c>
      <c r="C28" s="2">
        <v>1</v>
      </c>
      <c r="D28" s="2">
        <v>1</v>
      </c>
      <c r="E28" s="2">
        <v>1</v>
      </c>
      <c r="F28" s="27">
        <v>1</v>
      </c>
    </row>
    <row r="29" spans="1:6" ht="15">
      <c r="A29" s="15" t="s">
        <v>29</v>
      </c>
      <c r="B29" s="26">
        <v>2</v>
      </c>
      <c r="C29" s="2">
        <v>1</v>
      </c>
      <c r="D29" s="2">
        <v>1</v>
      </c>
      <c r="E29" s="2">
        <v>1</v>
      </c>
      <c r="F29" s="27">
        <v>1</v>
      </c>
    </row>
    <row r="30" spans="1:6" ht="45">
      <c r="A30" s="15" t="s">
        <v>30</v>
      </c>
      <c r="B30" s="26">
        <f>B31+10*LOG10(B28/B29)-B32</f>
        <v>0</v>
      </c>
      <c r="C30" s="2">
        <f>C31+10*LOG10(C28/C29)-C32</f>
        <v>0</v>
      </c>
      <c r="D30" s="2">
        <f>D31+10*LOG10(D28/D29)-D32</f>
        <v>0</v>
      </c>
      <c r="E30" s="2">
        <f>E31+10*LOG10(E28/E29)-E32</f>
        <v>0</v>
      </c>
      <c r="F30" s="27">
        <f>F31+10*LOG10(F28/F29)-F32</f>
        <v>0</v>
      </c>
    </row>
    <row r="31" spans="1:6" ht="15">
      <c r="A31" s="15" t="s">
        <v>31</v>
      </c>
      <c r="B31" s="26">
        <v>0</v>
      </c>
      <c r="C31" s="1">
        <v>0</v>
      </c>
      <c r="D31" s="1">
        <v>0</v>
      </c>
      <c r="E31" s="1">
        <v>0</v>
      </c>
      <c r="F31" s="38">
        <v>0</v>
      </c>
    </row>
    <row r="32" spans="1:6" ht="45">
      <c r="A32" s="17" t="s">
        <v>32</v>
      </c>
      <c r="B32" s="26">
        <v>0</v>
      </c>
      <c r="C32" s="2">
        <v>0</v>
      </c>
      <c r="D32" s="2">
        <v>0</v>
      </c>
      <c r="E32" s="2">
        <v>0</v>
      </c>
      <c r="F32" s="27">
        <v>0</v>
      </c>
    </row>
    <row r="33" spans="1:6" ht="30">
      <c r="A33" s="17" t="s">
        <v>61</v>
      </c>
      <c r="B33" s="26">
        <v>0</v>
      </c>
      <c r="C33" s="2">
        <v>0</v>
      </c>
      <c r="D33" s="2">
        <v>0</v>
      </c>
      <c r="E33" s="2">
        <v>0</v>
      </c>
      <c r="F33" s="27">
        <v>0</v>
      </c>
    </row>
    <row r="34" spans="1:6" ht="30">
      <c r="A34" s="15" t="s">
        <v>33</v>
      </c>
      <c r="B34" s="26">
        <v>1</v>
      </c>
      <c r="C34" s="2">
        <v>1</v>
      </c>
      <c r="D34" s="2">
        <v>1</v>
      </c>
      <c r="E34" s="2">
        <v>1</v>
      </c>
      <c r="F34" s="27">
        <v>1</v>
      </c>
    </row>
    <row r="35" spans="1:6" ht="15">
      <c r="A35" s="15" t="s">
        <v>34</v>
      </c>
      <c r="B35" s="26">
        <v>7</v>
      </c>
      <c r="C35" s="2">
        <v>7</v>
      </c>
      <c r="D35" s="2">
        <v>7</v>
      </c>
      <c r="E35" s="2">
        <v>7</v>
      </c>
      <c r="F35" s="27">
        <v>7</v>
      </c>
    </row>
    <row r="36" spans="1:6" ht="15">
      <c r="A36" s="15" t="s">
        <v>35</v>
      </c>
      <c r="B36" s="26">
        <v>-174</v>
      </c>
      <c r="C36" s="2">
        <v>-174</v>
      </c>
      <c r="D36" s="2">
        <v>-174</v>
      </c>
      <c r="E36" s="2">
        <v>-174</v>
      </c>
      <c r="F36" s="27">
        <v>-174</v>
      </c>
    </row>
    <row r="37" spans="1:6" ht="15">
      <c r="A37" s="17" t="s">
        <v>36</v>
      </c>
      <c r="B37" s="26" t="s">
        <v>4</v>
      </c>
      <c r="C37" s="2" t="s">
        <v>4</v>
      </c>
      <c r="D37" s="2" t="s">
        <v>4</v>
      </c>
      <c r="E37" s="2" t="s">
        <v>4</v>
      </c>
      <c r="F37" s="27" t="s">
        <v>4</v>
      </c>
    </row>
    <row r="38" spans="1:6" ht="15">
      <c r="A38" s="16" t="s">
        <v>37</v>
      </c>
      <c r="B38" s="34">
        <v>-999</v>
      </c>
      <c r="C38" s="5">
        <v>-999</v>
      </c>
      <c r="D38" s="5">
        <v>-999</v>
      </c>
      <c r="E38" s="5">
        <v>-999</v>
      </c>
      <c r="F38" s="35">
        <v>-999</v>
      </c>
    </row>
    <row r="39" spans="1:6" ht="30">
      <c r="A39" s="15" t="s">
        <v>62</v>
      </c>
      <c r="B39" s="28" t="s">
        <v>4</v>
      </c>
      <c r="C39" s="10" t="s">
        <v>4</v>
      </c>
      <c r="D39" s="10" t="s">
        <v>4</v>
      </c>
      <c r="E39" s="10" t="s">
        <v>4</v>
      </c>
      <c r="F39" s="29" t="s">
        <v>4</v>
      </c>
    </row>
    <row r="40" spans="1:6" ht="30">
      <c r="A40" s="15" t="s">
        <v>63</v>
      </c>
      <c r="B40" s="26">
        <f>10*LOG10(10^((B35+B36)/10)+10^(B38/10))</f>
        <v>-167.00000000000003</v>
      </c>
      <c r="C40" s="2">
        <f>10*LOG10(10^((C35+C36)/10)+10^(C38/10))</f>
        <v>-167.00000000000003</v>
      </c>
      <c r="D40" s="2">
        <f>10*LOG10(10^((D35+D36)/10)+10^(D38/10))</f>
        <v>-167.00000000000003</v>
      </c>
      <c r="E40" s="2">
        <f>10*LOG10(10^((E35+E36)/10)+10^(E38/10))</f>
        <v>-167.00000000000003</v>
      </c>
      <c r="F40" s="27">
        <f>10*LOG10(10^((F35+F36)/10)+10^(F38/10))</f>
        <v>-167.00000000000003</v>
      </c>
    </row>
    <row r="41" spans="1:6" ht="15">
      <c r="A41" s="19" t="s">
        <v>39</v>
      </c>
      <c r="B41" s="26" t="s">
        <v>4</v>
      </c>
      <c r="C41" s="2" t="s">
        <v>4</v>
      </c>
      <c r="D41" s="2" t="s">
        <v>4</v>
      </c>
      <c r="E41" s="2" t="s">
        <v>4</v>
      </c>
      <c r="F41" s="27" t="s">
        <v>4</v>
      </c>
    </row>
    <row r="42" spans="1:6" ht="15">
      <c r="A42" s="20" t="s">
        <v>40</v>
      </c>
      <c r="B42" s="36">
        <f>48*180*1000</f>
        <v>8640000</v>
      </c>
      <c r="C42" s="6">
        <f>48*180*1000</f>
        <v>8640000</v>
      </c>
      <c r="D42" s="5">
        <f>25*180*1000</f>
        <v>4500000</v>
      </c>
      <c r="E42" s="5">
        <f>25*180*1000</f>
        <v>4500000</v>
      </c>
      <c r="F42" s="35">
        <f>25*180*1000</f>
        <v>4500000</v>
      </c>
    </row>
    <row r="43" spans="1:6" ht="15">
      <c r="A43" s="15" t="s">
        <v>41</v>
      </c>
      <c r="B43" s="26" t="s">
        <v>4</v>
      </c>
      <c r="C43" s="2" t="s">
        <v>4</v>
      </c>
      <c r="D43" s="2" t="s">
        <v>4</v>
      </c>
      <c r="E43" s="2" t="s">
        <v>4</v>
      </c>
      <c r="F43" s="27" t="s">
        <v>4</v>
      </c>
    </row>
    <row r="44" spans="1:6" ht="15">
      <c r="A44" s="15" t="s">
        <v>42</v>
      </c>
      <c r="B44" s="26">
        <f>B40+10*LOG10(B42)</f>
        <v>-97.634862575211102</v>
      </c>
      <c r="C44" s="2">
        <f>C40+10*LOG10(C42)</f>
        <v>-97.634862575211102</v>
      </c>
      <c r="D44" s="2">
        <f>D40+10*LOG10(D42)</f>
        <v>-100.46787486224659</v>
      </c>
      <c r="E44" s="2">
        <f>E40+10*LOG10(E42)</f>
        <v>-100.46787486224659</v>
      </c>
      <c r="F44" s="27">
        <f>F40+10*LOG10(F42)</f>
        <v>-100.46787486224659</v>
      </c>
    </row>
    <row r="45" spans="1:6" ht="15">
      <c r="A45" s="19" t="s">
        <v>43</v>
      </c>
      <c r="B45" s="26" t="s">
        <v>4</v>
      </c>
      <c r="C45" s="2" t="s">
        <v>4</v>
      </c>
      <c r="D45" s="2" t="s">
        <v>4</v>
      </c>
      <c r="E45" s="2" t="s">
        <v>4</v>
      </c>
      <c r="F45" s="27" t="s">
        <v>4</v>
      </c>
    </row>
    <row r="46" spans="1:6" ht="15">
      <c r="A46" s="20" t="s">
        <v>44</v>
      </c>
      <c r="B46" s="36"/>
      <c r="C46" s="6"/>
      <c r="D46" s="6"/>
      <c r="E46" s="6"/>
      <c r="F46" s="37"/>
    </row>
    <row r="47" spans="1:6" ht="15">
      <c r="A47" s="15" t="s">
        <v>45</v>
      </c>
      <c r="B47" s="26">
        <v>2</v>
      </c>
      <c r="C47" s="2">
        <v>2</v>
      </c>
      <c r="D47" s="2">
        <v>2</v>
      </c>
      <c r="E47" s="2">
        <v>2</v>
      </c>
      <c r="F47" s="27">
        <v>2</v>
      </c>
    </row>
    <row r="48" spans="1:6" ht="30">
      <c r="A48" s="15" t="s">
        <v>46</v>
      </c>
      <c r="B48" s="26" t="s">
        <v>4</v>
      </c>
      <c r="C48" s="2" t="s">
        <v>4</v>
      </c>
      <c r="D48" s="2" t="s">
        <v>4</v>
      </c>
      <c r="E48" s="2" t="s">
        <v>4</v>
      </c>
      <c r="F48" s="27" t="s">
        <v>4</v>
      </c>
    </row>
    <row r="49" spans="1:6" ht="33.75" customHeight="1">
      <c r="A49" s="15" t="s">
        <v>47</v>
      </c>
      <c r="B49" s="26">
        <v>0</v>
      </c>
      <c r="C49" s="2">
        <v>0</v>
      </c>
      <c r="D49" s="2">
        <v>0</v>
      </c>
      <c r="E49" s="2">
        <v>0</v>
      </c>
      <c r="F49" s="27">
        <v>0</v>
      </c>
    </row>
    <row r="50" spans="1:6" ht="30">
      <c r="A50" s="15" t="s">
        <v>48</v>
      </c>
      <c r="B50" s="28" t="s">
        <v>4</v>
      </c>
      <c r="C50" s="10" t="s">
        <v>4</v>
      </c>
      <c r="D50" s="10" t="s">
        <v>4</v>
      </c>
      <c r="E50" s="10" t="s">
        <v>4</v>
      </c>
      <c r="F50" s="29" t="s">
        <v>4</v>
      </c>
    </row>
    <row r="51" spans="1:6" ht="30">
      <c r="A51" s="15" t="s">
        <v>49</v>
      </c>
      <c r="B51" s="26">
        <f>B44+B46+B47-B49</f>
        <v>-95.634862575211102</v>
      </c>
      <c r="C51" s="2">
        <f>C44+C46+C47-C49</f>
        <v>-95.634862575211102</v>
      </c>
      <c r="D51" s="2">
        <f>D44+D46+D47-D49</f>
        <v>-98.467874862246589</v>
      </c>
      <c r="E51" s="2">
        <f>E44+E46+E47-E49</f>
        <v>-98.467874862246589</v>
      </c>
      <c r="F51" s="27">
        <f>F44+F46+F47-F49</f>
        <v>-98.467874862246589</v>
      </c>
    </row>
    <row r="52" spans="1:6" ht="30">
      <c r="A52" s="21" t="s">
        <v>50</v>
      </c>
      <c r="B52" s="39" t="s">
        <v>4</v>
      </c>
      <c r="C52" s="8" t="s">
        <v>4</v>
      </c>
      <c r="D52" s="8" t="s">
        <v>4</v>
      </c>
      <c r="E52" s="8" t="s">
        <v>4</v>
      </c>
      <c r="F52" s="40" t="s">
        <v>4</v>
      </c>
    </row>
    <row r="53" spans="1:6" ht="30">
      <c r="A53" s="22" t="s">
        <v>51</v>
      </c>
      <c r="B53" s="41">
        <f>B26+B30+B33-B34-B51</f>
        <v>154.03089986991947</v>
      </c>
      <c r="C53" s="7">
        <f t="shared" ref="C53:D53" si="0">C26+C30+C33-C34-C51</f>
        <v>154.03089986991947</v>
      </c>
      <c r="D53" s="7">
        <f t="shared" si="0"/>
        <v>154.03089986991947</v>
      </c>
      <c r="E53" s="7">
        <f t="shared" ref="E53:F53" si="1">E26+E30+E33-E34-E51</f>
        <v>154.03089986991947</v>
      </c>
      <c r="F53" s="42">
        <f t="shared" si="1"/>
        <v>154.03089986991947</v>
      </c>
    </row>
    <row r="54" spans="1:6" ht="15.75" thickBot="1">
      <c r="A54" s="23" t="s">
        <v>71</v>
      </c>
      <c r="B54" s="65"/>
      <c r="C54" s="66"/>
      <c r="D54" s="66"/>
      <c r="E54" s="66"/>
      <c r="F54" s="67"/>
    </row>
  </sheetData>
  <mergeCells count="2">
    <mergeCell ref="B1:F1"/>
    <mergeCell ref="B54:F54"/>
  </mergeCells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D54"/>
  <sheetViews>
    <sheetView zoomScaleNormal="100" workbookViewId="0">
      <pane xSplit="1" topLeftCell="B1" activePane="topRight" state="frozen"/>
      <selection pane="topRight" activeCell="B1" sqref="B1:D1"/>
    </sheetView>
  </sheetViews>
  <sheetFormatPr defaultColWidth="9" defaultRowHeight="14.25"/>
  <cols>
    <col min="1" max="1" width="62.125" style="9" customWidth="1"/>
    <col min="2" max="2" width="15.625" style="11" customWidth="1"/>
    <col min="3" max="4" width="15.625" style="9" customWidth="1"/>
    <col min="5" max="16384" width="9" style="9"/>
  </cols>
  <sheetData>
    <row r="1" spans="1:4">
      <c r="A1" s="13" t="s">
        <v>81</v>
      </c>
      <c r="B1" s="71" t="s">
        <v>69</v>
      </c>
      <c r="C1" s="72"/>
      <c r="D1" s="73"/>
    </row>
    <row r="2" spans="1:4" ht="57">
      <c r="A2" s="14" t="s">
        <v>0</v>
      </c>
      <c r="B2" s="24" t="s">
        <v>72</v>
      </c>
      <c r="C2" s="12" t="s">
        <v>68</v>
      </c>
      <c r="D2" s="25" t="s">
        <v>89</v>
      </c>
    </row>
    <row r="3" spans="1:4" ht="15">
      <c r="A3" s="15" t="s">
        <v>1</v>
      </c>
      <c r="B3" s="26">
        <v>0.7</v>
      </c>
      <c r="C3" s="2">
        <v>0.7</v>
      </c>
      <c r="D3" s="27">
        <v>0.7</v>
      </c>
    </row>
    <row r="4" spans="1:4" ht="15">
      <c r="A4" s="15" t="s">
        <v>2</v>
      </c>
      <c r="B4" s="26">
        <v>20</v>
      </c>
      <c r="C4" s="2">
        <v>20</v>
      </c>
      <c r="D4" s="27">
        <v>20</v>
      </c>
    </row>
    <row r="5" spans="1:4" ht="15">
      <c r="A5" s="15" t="s">
        <v>3</v>
      </c>
      <c r="B5" s="28" t="s">
        <v>4</v>
      </c>
      <c r="C5" s="10" t="s">
        <v>4</v>
      </c>
      <c r="D5" s="29" t="s">
        <v>4</v>
      </c>
    </row>
    <row r="6" spans="1:4" ht="15">
      <c r="A6" s="15" t="s">
        <v>5</v>
      </c>
      <c r="B6" s="28" t="s">
        <v>4</v>
      </c>
      <c r="C6" s="10" t="s">
        <v>4</v>
      </c>
      <c r="D6" s="29" t="s">
        <v>4</v>
      </c>
    </row>
    <row r="7" spans="1:4" ht="30">
      <c r="A7" s="15" t="s">
        <v>67</v>
      </c>
      <c r="B7" s="30">
        <v>0.01</v>
      </c>
      <c r="C7" s="3">
        <v>0.01</v>
      </c>
      <c r="D7" s="31">
        <v>0.01</v>
      </c>
    </row>
    <row r="8" spans="1:4" ht="15">
      <c r="A8" s="15" t="s">
        <v>7</v>
      </c>
      <c r="B8" s="28" t="s">
        <v>4</v>
      </c>
      <c r="C8" s="10" t="s">
        <v>4</v>
      </c>
      <c r="D8" s="29" t="s">
        <v>4</v>
      </c>
    </row>
    <row r="9" spans="1:4" ht="15">
      <c r="A9" s="15" t="s">
        <v>8</v>
      </c>
      <c r="B9" s="26" t="s">
        <v>9</v>
      </c>
      <c r="C9" s="2" t="s">
        <v>9</v>
      </c>
      <c r="D9" s="27" t="s">
        <v>9</v>
      </c>
    </row>
    <row r="10" spans="1:4" ht="15">
      <c r="A10" s="15" t="s">
        <v>10</v>
      </c>
      <c r="B10" s="26">
        <v>3</v>
      </c>
      <c r="C10" s="2">
        <v>3</v>
      </c>
      <c r="D10" s="27">
        <v>3</v>
      </c>
    </row>
    <row r="11" spans="1:4">
      <c r="A11" s="14" t="s">
        <v>11</v>
      </c>
      <c r="B11" s="32"/>
      <c r="C11" s="4"/>
      <c r="D11" s="33"/>
    </row>
    <row r="12" spans="1:4" ht="15" customHeight="1">
      <c r="A12" s="15" t="s">
        <v>12</v>
      </c>
      <c r="B12" s="26">
        <v>1</v>
      </c>
      <c r="C12" s="2">
        <v>1</v>
      </c>
      <c r="D12" s="27">
        <v>1</v>
      </c>
    </row>
    <row r="13" spans="1:4" ht="15">
      <c r="A13" s="16" t="s">
        <v>13</v>
      </c>
      <c r="B13" s="34">
        <v>2</v>
      </c>
      <c r="C13" s="5">
        <v>2</v>
      </c>
      <c r="D13" s="35">
        <v>2</v>
      </c>
    </row>
    <row r="14" spans="1:4" ht="15">
      <c r="A14" s="17" t="s">
        <v>14</v>
      </c>
      <c r="B14" s="26">
        <v>1</v>
      </c>
      <c r="C14" s="2">
        <v>1</v>
      </c>
      <c r="D14" s="27">
        <v>1</v>
      </c>
    </row>
    <row r="15" spans="1:4" ht="15">
      <c r="A15" s="15" t="s">
        <v>15</v>
      </c>
      <c r="B15" s="26" t="s">
        <v>4</v>
      </c>
      <c r="C15" s="2" t="s">
        <v>4</v>
      </c>
      <c r="D15" s="27" t="s">
        <v>4</v>
      </c>
    </row>
    <row r="16" spans="1:4" ht="15">
      <c r="A16" s="15" t="s">
        <v>16</v>
      </c>
      <c r="B16" s="26">
        <v>23</v>
      </c>
      <c r="C16" s="2">
        <v>23</v>
      </c>
      <c r="D16" s="27">
        <v>23</v>
      </c>
    </row>
    <row r="17" spans="1:4" ht="30">
      <c r="A17" s="15" t="s">
        <v>17</v>
      </c>
      <c r="B17" s="26">
        <v>23</v>
      </c>
      <c r="C17" s="2">
        <v>23</v>
      </c>
      <c r="D17" s="27">
        <v>23</v>
      </c>
    </row>
    <row r="18" spans="1:4" ht="45">
      <c r="A18" s="17" t="s">
        <v>18</v>
      </c>
      <c r="B18" s="26">
        <f>B19+10*LOG10(B12/B14)-B20</f>
        <v>0</v>
      </c>
      <c r="C18" s="2">
        <f>C19+10*LOG10(C12/C14)-C20</f>
        <v>0</v>
      </c>
      <c r="D18" s="27">
        <f>D19+10*LOG10(D12/D14)-D20</f>
        <v>0</v>
      </c>
    </row>
    <row r="19" spans="1:4" ht="15">
      <c r="A19" s="15" t="s">
        <v>19</v>
      </c>
      <c r="B19" s="26">
        <v>0</v>
      </c>
      <c r="C19" s="1">
        <v>0</v>
      </c>
      <c r="D19" s="38">
        <v>0</v>
      </c>
    </row>
    <row r="20" spans="1:4" ht="45">
      <c r="A20" s="17" t="s">
        <v>20</v>
      </c>
      <c r="B20" s="26">
        <v>0</v>
      </c>
      <c r="C20" s="2">
        <v>0</v>
      </c>
      <c r="D20" s="27">
        <v>0</v>
      </c>
    </row>
    <row r="21" spans="1:4" ht="61.5" customHeight="1">
      <c r="A21" s="17" t="s">
        <v>21</v>
      </c>
      <c r="B21" s="26">
        <v>0</v>
      </c>
      <c r="C21" s="2">
        <v>0</v>
      </c>
      <c r="D21" s="27">
        <v>0</v>
      </c>
    </row>
    <row r="22" spans="1:4" ht="15">
      <c r="A22" s="15" t="s">
        <v>22</v>
      </c>
      <c r="B22" s="26">
        <v>0</v>
      </c>
      <c r="C22" s="2">
        <v>0</v>
      </c>
      <c r="D22" s="27">
        <v>0</v>
      </c>
    </row>
    <row r="23" spans="1:4" ht="15">
      <c r="A23" s="15" t="s">
        <v>23</v>
      </c>
      <c r="B23" s="26">
        <v>0</v>
      </c>
      <c r="C23" s="2">
        <v>0</v>
      </c>
      <c r="D23" s="27">
        <v>0</v>
      </c>
    </row>
    <row r="24" spans="1:4" ht="30">
      <c r="A24" s="15" t="s">
        <v>24</v>
      </c>
      <c r="B24" s="26">
        <v>1</v>
      </c>
      <c r="C24" s="2">
        <v>1</v>
      </c>
      <c r="D24" s="27">
        <v>1</v>
      </c>
    </row>
    <row r="25" spans="1:4" ht="15">
      <c r="A25" s="15" t="s">
        <v>25</v>
      </c>
      <c r="B25" s="26">
        <f>B17+B18+B21+B22-B24</f>
        <v>22</v>
      </c>
      <c r="C25" s="2">
        <f>C17+C18+C21+C22-C24</f>
        <v>22</v>
      </c>
      <c r="D25" s="27">
        <f>D17+D18+D21+D22-D24</f>
        <v>22</v>
      </c>
    </row>
    <row r="26" spans="1:4" ht="15">
      <c r="A26" s="15" t="s">
        <v>26</v>
      </c>
      <c r="B26" s="28" t="s">
        <v>4</v>
      </c>
      <c r="C26" s="10" t="s">
        <v>4</v>
      </c>
      <c r="D26" s="29" t="s">
        <v>4</v>
      </c>
    </row>
    <row r="27" spans="1:4">
      <c r="A27" s="14" t="s">
        <v>27</v>
      </c>
      <c r="B27" s="32"/>
      <c r="C27" s="4"/>
      <c r="D27" s="33"/>
    </row>
    <row r="28" spans="1:4" ht="15">
      <c r="A28" s="15" t="s">
        <v>66</v>
      </c>
      <c r="B28" s="26">
        <v>16</v>
      </c>
      <c r="C28" s="2">
        <v>16</v>
      </c>
      <c r="D28" s="27">
        <v>16</v>
      </c>
    </row>
    <row r="29" spans="1:4" ht="15">
      <c r="A29" s="16" t="s">
        <v>29</v>
      </c>
      <c r="B29" s="34">
        <v>2</v>
      </c>
      <c r="C29" s="5">
        <v>2</v>
      </c>
      <c r="D29" s="35">
        <v>2</v>
      </c>
    </row>
    <row r="30" spans="1:4" ht="45">
      <c r="A30" s="15" t="s">
        <v>30</v>
      </c>
      <c r="B30" s="26">
        <f>B31+10*LOG10(B28/B13)-B32</f>
        <v>17.030899869919438</v>
      </c>
      <c r="C30" s="2">
        <f>C31+10*LOG10(C28/C13)-C32</f>
        <v>17.030899869919438</v>
      </c>
      <c r="D30" s="27">
        <f>D31+10*LOG10(D28/D13)-D32</f>
        <v>17.030899869919438</v>
      </c>
    </row>
    <row r="31" spans="1:4" ht="15">
      <c r="A31" s="15" t="s">
        <v>31</v>
      </c>
      <c r="B31" s="26">
        <v>8</v>
      </c>
      <c r="C31" s="2">
        <v>8</v>
      </c>
      <c r="D31" s="27">
        <v>8</v>
      </c>
    </row>
    <row r="32" spans="1:4" ht="45">
      <c r="A32" s="16" t="s">
        <v>32</v>
      </c>
      <c r="B32" s="34">
        <v>0</v>
      </c>
      <c r="C32" s="5">
        <v>0</v>
      </c>
      <c r="D32" s="35">
        <v>0</v>
      </c>
    </row>
    <row r="33" spans="1:4" ht="30">
      <c r="A33" s="18" t="s">
        <v>61</v>
      </c>
      <c r="B33" s="36">
        <v>0</v>
      </c>
      <c r="C33" s="6">
        <v>0</v>
      </c>
      <c r="D33" s="37">
        <v>0</v>
      </c>
    </row>
    <row r="34" spans="1:4" ht="30">
      <c r="A34" s="15" t="s">
        <v>33</v>
      </c>
      <c r="B34" s="26">
        <v>3</v>
      </c>
      <c r="C34" s="2">
        <v>3</v>
      </c>
      <c r="D34" s="27">
        <v>3</v>
      </c>
    </row>
    <row r="35" spans="1:4" ht="15">
      <c r="A35" s="15" t="s">
        <v>34</v>
      </c>
      <c r="B35" s="26">
        <v>5</v>
      </c>
      <c r="C35" s="2">
        <v>5</v>
      </c>
      <c r="D35" s="27">
        <v>5</v>
      </c>
    </row>
    <row r="36" spans="1:4" ht="15">
      <c r="A36" s="15" t="s">
        <v>35</v>
      </c>
      <c r="B36" s="26">
        <v>-174</v>
      </c>
      <c r="C36" s="2">
        <v>-174</v>
      </c>
      <c r="D36" s="27">
        <v>-174</v>
      </c>
    </row>
    <row r="37" spans="1:4" ht="15">
      <c r="A37" s="16" t="s">
        <v>36</v>
      </c>
      <c r="B37" s="34">
        <v>-999</v>
      </c>
      <c r="C37" s="5">
        <v>-999</v>
      </c>
      <c r="D37" s="35">
        <v>-999</v>
      </c>
    </row>
    <row r="38" spans="1:4" ht="15">
      <c r="A38" s="17" t="s">
        <v>37</v>
      </c>
      <c r="B38" s="26" t="s">
        <v>4</v>
      </c>
      <c r="C38" s="2" t="s">
        <v>4</v>
      </c>
      <c r="D38" s="27" t="s">
        <v>4</v>
      </c>
    </row>
    <row r="39" spans="1:4" ht="30">
      <c r="A39" s="15" t="s">
        <v>38</v>
      </c>
      <c r="B39" s="26">
        <f>10*LOG10(10^((B35+B36)/10)+10^(B37/10))</f>
        <v>-169.00000000000003</v>
      </c>
      <c r="C39" s="2">
        <f>10*LOG10(10^((C35+C36)/10)+10^(C37/10))</f>
        <v>-169.00000000000003</v>
      </c>
      <c r="D39" s="27">
        <f>10*LOG10(10^((D35+D36)/10)+10^(D37/10))</f>
        <v>-169.00000000000003</v>
      </c>
    </row>
    <row r="40" spans="1:4" ht="30">
      <c r="A40" s="15" t="s">
        <v>63</v>
      </c>
      <c r="B40" s="28" t="s">
        <v>4</v>
      </c>
      <c r="C40" s="10" t="s">
        <v>4</v>
      </c>
      <c r="D40" s="29" t="s">
        <v>4</v>
      </c>
    </row>
    <row r="41" spans="1:4" ht="15">
      <c r="A41" s="20" t="s">
        <v>39</v>
      </c>
      <c r="B41" s="34">
        <f t="shared" ref="B41:D41" si="0">839*1.25*1000</f>
        <v>1048750</v>
      </c>
      <c r="C41" s="5">
        <f t="shared" si="0"/>
        <v>1048750</v>
      </c>
      <c r="D41" s="35">
        <f t="shared" si="0"/>
        <v>1048750</v>
      </c>
    </row>
    <row r="42" spans="1:4" ht="15">
      <c r="A42" s="19" t="s">
        <v>40</v>
      </c>
      <c r="B42" s="26" t="s">
        <v>4</v>
      </c>
      <c r="C42" s="2" t="s">
        <v>4</v>
      </c>
      <c r="D42" s="27" t="s">
        <v>4</v>
      </c>
    </row>
    <row r="43" spans="1:4" ht="15">
      <c r="A43" s="15" t="s">
        <v>41</v>
      </c>
      <c r="B43" s="26">
        <f>B39+10*LOG10(B41)</f>
        <v>-108.79328026163246</v>
      </c>
      <c r="C43" s="2">
        <f>C39+10*LOG10(C41)</f>
        <v>-108.79328026163246</v>
      </c>
      <c r="D43" s="27">
        <f>D39+10*LOG10(D41)</f>
        <v>-108.79328026163246</v>
      </c>
    </row>
    <row r="44" spans="1:4" ht="15">
      <c r="A44" s="15" t="s">
        <v>42</v>
      </c>
      <c r="B44" s="28" t="s">
        <v>4</v>
      </c>
      <c r="C44" s="10" t="s">
        <v>4</v>
      </c>
      <c r="D44" s="29" t="s">
        <v>4</v>
      </c>
    </row>
    <row r="45" spans="1:4" ht="15">
      <c r="A45" s="47" t="s">
        <v>43</v>
      </c>
      <c r="B45" s="34"/>
      <c r="C45" s="5"/>
      <c r="D45" s="35"/>
    </row>
    <row r="46" spans="1:4" ht="15">
      <c r="A46" s="19" t="s">
        <v>44</v>
      </c>
      <c r="B46" s="26" t="s">
        <v>4</v>
      </c>
      <c r="C46" s="2" t="s">
        <v>4</v>
      </c>
      <c r="D46" s="27" t="s">
        <v>4</v>
      </c>
    </row>
    <row r="47" spans="1:4" ht="15">
      <c r="A47" s="15" t="s">
        <v>45</v>
      </c>
      <c r="B47" s="26">
        <v>2</v>
      </c>
      <c r="C47" s="2">
        <v>2</v>
      </c>
      <c r="D47" s="27">
        <v>2</v>
      </c>
    </row>
    <row r="48" spans="1:4" ht="30">
      <c r="A48" s="15" t="s">
        <v>46</v>
      </c>
      <c r="B48" s="26">
        <v>0</v>
      </c>
      <c r="C48" s="2">
        <v>0</v>
      </c>
      <c r="D48" s="27">
        <v>0</v>
      </c>
    </row>
    <row r="49" spans="1:4" ht="33.75" customHeight="1">
      <c r="A49" s="15" t="s">
        <v>47</v>
      </c>
      <c r="B49" s="28" t="s">
        <v>4</v>
      </c>
      <c r="C49" s="10" t="s">
        <v>4</v>
      </c>
      <c r="D49" s="29" t="s">
        <v>4</v>
      </c>
    </row>
    <row r="50" spans="1:4" ht="30">
      <c r="A50" s="15" t="s">
        <v>48</v>
      </c>
      <c r="B50" s="26">
        <f>B43+B45+B47-B48</f>
        <v>-106.79328026163246</v>
      </c>
      <c r="C50" s="2">
        <f>C43+C45+C47-C48</f>
        <v>-106.79328026163246</v>
      </c>
      <c r="D50" s="27">
        <f>D43+D45+D47-D48</f>
        <v>-106.79328026163246</v>
      </c>
    </row>
    <row r="51" spans="1:4" ht="30">
      <c r="A51" s="15" t="s">
        <v>49</v>
      </c>
      <c r="B51" s="26" t="s">
        <v>4</v>
      </c>
      <c r="C51" s="2" t="s">
        <v>4</v>
      </c>
      <c r="D51" s="27" t="s">
        <v>4</v>
      </c>
    </row>
    <row r="52" spans="1:4" ht="30">
      <c r="A52" s="22" t="s">
        <v>50</v>
      </c>
      <c r="B52" s="41">
        <f>B25+B30+B33-B34-B50</f>
        <v>142.82418013155188</v>
      </c>
      <c r="C52" s="7">
        <f>C25+C30+C33-C34-C50</f>
        <v>142.82418013155188</v>
      </c>
      <c r="D52" s="42">
        <f>D25+D30+D33-D34-D50</f>
        <v>142.82418013155188</v>
      </c>
    </row>
    <row r="53" spans="1:4" ht="30">
      <c r="A53" s="21" t="s">
        <v>51</v>
      </c>
      <c r="B53" s="39" t="s">
        <v>4</v>
      </c>
      <c r="C53" s="8" t="s">
        <v>4</v>
      </c>
      <c r="D53" s="40" t="s">
        <v>4</v>
      </c>
    </row>
    <row r="54" spans="1:4" ht="15.75" thickBot="1">
      <c r="A54" s="23" t="s">
        <v>71</v>
      </c>
      <c r="B54" s="65"/>
      <c r="C54" s="66"/>
      <c r="D54" s="67"/>
    </row>
  </sheetData>
  <mergeCells count="2">
    <mergeCell ref="B1:D1"/>
    <mergeCell ref="B54:D54"/>
  </mergeCells>
  <phoneticPr fontId="4" type="noConversion"/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66"/>
  <sheetViews>
    <sheetView tabSelected="1" workbookViewId="0">
      <pane xSplit="1" topLeftCell="B1" activePane="topRight" state="frozen"/>
      <selection pane="topRight" activeCell="B1" sqref="B1:E1"/>
    </sheetView>
  </sheetViews>
  <sheetFormatPr defaultColWidth="9" defaultRowHeight="14.25"/>
  <cols>
    <col min="1" max="1" width="62.125" style="9" customWidth="1"/>
    <col min="2" max="2" width="15.625" style="11" customWidth="1"/>
    <col min="3" max="3" width="15.625" style="9" customWidth="1"/>
    <col min="4" max="4" width="14.375" style="9" bestFit="1" customWidth="1"/>
    <col min="5" max="5" width="12.875" style="9" bestFit="1" customWidth="1"/>
    <col min="6" max="16384" width="9" style="9"/>
  </cols>
  <sheetData>
    <row r="1" spans="1:5" ht="14.25" customHeight="1">
      <c r="A1" s="13" t="s">
        <v>81</v>
      </c>
      <c r="B1" s="62" t="s">
        <v>69</v>
      </c>
      <c r="C1" s="63"/>
      <c r="D1" s="63"/>
      <c r="E1" s="64"/>
    </row>
    <row r="2" spans="1:5" ht="71.25">
      <c r="A2" s="14" t="s">
        <v>0</v>
      </c>
      <c r="B2" s="24" t="s">
        <v>72</v>
      </c>
      <c r="C2" s="12" t="s">
        <v>68</v>
      </c>
      <c r="D2" s="12" t="s">
        <v>96</v>
      </c>
      <c r="E2" s="25" t="s">
        <v>97</v>
      </c>
    </row>
    <row r="3" spans="1:5" ht="15">
      <c r="A3" s="15" t="s">
        <v>1</v>
      </c>
      <c r="B3" s="26">
        <v>0.7</v>
      </c>
      <c r="C3" s="2">
        <v>0.7</v>
      </c>
      <c r="D3" s="2">
        <v>0.7</v>
      </c>
      <c r="E3" s="27">
        <v>0.7</v>
      </c>
    </row>
    <row r="4" spans="1:5" ht="15">
      <c r="A4" s="15" t="s">
        <v>2</v>
      </c>
      <c r="B4" s="26">
        <v>20</v>
      </c>
      <c r="C4" s="2">
        <v>20</v>
      </c>
      <c r="D4" s="2">
        <v>20</v>
      </c>
      <c r="E4" s="27">
        <v>20</v>
      </c>
    </row>
    <row r="5" spans="1:5" ht="15">
      <c r="A5" s="15" t="s">
        <v>3</v>
      </c>
      <c r="B5" s="28" t="s">
        <v>4</v>
      </c>
      <c r="C5" s="10" t="s">
        <v>4</v>
      </c>
      <c r="D5" s="10" t="s">
        <v>4</v>
      </c>
      <c r="E5" s="29" t="s">
        <v>4</v>
      </c>
    </row>
    <row r="6" spans="1:5" ht="15">
      <c r="A6" s="15" t="s">
        <v>5</v>
      </c>
      <c r="B6" s="26" t="s">
        <v>4</v>
      </c>
      <c r="C6" s="2" t="s">
        <v>4</v>
      </c>
      <c r="D6" s="2" t="s">
        <v>4</v>
      </c>
      <c r="E6" s="27" t="s">
        <v>4</v>
      </c>
    </row>
    <row r="7" spans="1:5" ht="15">
      <c r="A7" s="15" t="s">
        <v>6</v>
      </c>
      <c r="B7" s="28" t="s">
        <v>4</v>
      </c>
      <c r="C7" s="10" t="s">
        <v>4</v>
      </c>
      <c r="D7" s="10" t="s">
        <v>4</v>
      </c>
      <c r="E7" s="29" t="s">
        <v>4</v>
      </c>
    </row>
    <row r="8" spans="1:5" ht="15">
      <c r="A8" s="15" t="s">
        <v>7</v>
      </c>
      <c r="B8" s="30">
        <v>0.1</v>
      </c>
      <c r="C8" s="3">
        <v>0.1</v>
      </c>
      <c r="D8" s="3">
        <v>0.1</v>
      </c>
      <c r="E8" s="31">
        <v>0.1</v>
      </c>
    </row>
    <row r="9" spans="1:5" ht="15">
      <c r="A9" s="15" t="s">
        <v>8</v>
      </c>
      <c r="B9" s="26" t="s">
        <v>9</v>
      </c>
      <c r="C9" s="2" t="s">
        <v>9</v>
      </c>
      <c r="D9" s="2" t="s">
        <v>9</v>
      </c>
      <c r="E9" s="27" t="s">
        <v>9</v>
      </c>
    </row>
    <row r="10" spans="1:5" ht="15">
      <c r="A10" s="15" t="s">
        <v>10</v>
      </c>
      <c r="B10" s="26">
        <v>3</v>
      </c>
      <c r="C10" s="2">
        <v>3</v>
      </c>
      <c r="D10" s="2">
        <v>3</v>
      </c>
      <c r="E10" s="27">
        <v>3</v>
      </c>
    </row>
    <row r="11" spans="1:5">
      <c r="A11" s="14" t="s">
        <v>11</v>
      </c>
      <c r="B11" s="32"/>
      <c r="C11" s="4"/>
      <c r="D11" s="4"/>
      <c r="E11" s="33"/>
    </row>
    <row r="12" spans="1:5" ht="15" customHeight="1">
      <c r="A12" s="15" t="s">
        <v>12</v>
      </c>
      <c r="B12" s="26">
        <v>16</v>
      </c>
      <c r="C12" s="2">
        <v>16</v>
      </c>
      <c r="D12" s="2">
        <v>16</v>
      </c>
      <c r="E12" s="27">
        <v>16</v>
      </c>
    </row>
    <row r="13" spans="1:5" ht="15">
      <c r="A13" s="16" t="s">
        <v>13</v>
      </c>
      <c r="B13" s="34">
        <v>2</v>
      </c>
      <c r="C13" s="5">
        <v>2</v>
      </c>
      <c r="D13" s="5">
        <v>2</v>
      </c>
      <c r="E13" s="35">
        <v>2</v>
      </c>
    </row>
    <row r="14" spans="1:5" ht="15">
      <c r="A14" s="16" t="s">
        <v>14</v>
      </c>
      <c r="B14" s="34">
        <v>2</v>
      </c>
      <c r="C14" s="5">
        <v>2</v>
      </c>
      <c r="D14" s="5">
        <v>2</v>
      </c>
      <c r="E14" s="35">
        <v>2</v>
      </c>
    </row>
    <row r="15" spans="1:5" ht="15">
      <c r="A15" s="15" t="s">
        <v>15</v>
      </c>
      <c r="B15" s="26">
        <v>36</v>
      </c>
      <c r="C15" s="2">
        <v>36</v>
      </c>
      <c r="D15" s="2">
        <v>36</v>
      </c>
      <c r="E15" s="27">
        <v>36</v>
      </c>
    </row>
    <row r="16" spans="1:5" ht="15">
      <c r="A16" s="15" t="s">
        <v>16</v>
      </c>
      <c r="B16" s="26">
        <f>B15+10*LOG10(B4)</f>
        <v>49.010299956639813</v>
      </c>
      <c r="C16" s="2">
        <f>C15+10*LOG10(C4)</f>
        <v>49.010299956639813</v>
      </c>
      <c r="D16" s="2">
        <f>D15+10*LOG10(D4)</f>
        <v>49.010299956639813</v>
      </c>
      <c r="E16" s="27">
        <f>E15+10*LOG10(E4)</f>
        <v>49.010299956639813</v>
      </c>
    </row>
    <row r="17" spans="1:5" ht="30">
      <c r="A17" s="15" t="s">
        <v>17</v>
      </c>
      <c r="B17" s="26">
        <f>B15+10*LOG10(B42/1000000)</f>
        <v>33.323937598229683</v>
      </c>
      <c r="C17" s="2">
        <f>C15+10*LOG10(C42/1000000)</f>
        <v>33.323937598229683</v>
      </c>
      <c r="D17" s="2">
        <f>D15+10*LOG10(D42/1000000)</f>
        <v>33.323937598229683</v>
      </c>
      <c r="E17" s="27">
        <f>E15+10*LOG10(E42/1000000)</f>
        <v>33.323937598229683</v>
      </c>
    </row>
    <row r="18" spans="1:5" ht="45">
      <c r="A18" s="17" t="s">
        <v>18</v>
      </c>
      <c r="B18" s="26">
        <f>B19+10*LOG10(B12/B13)-B20</f>
        <v>17.030899869919438</v>
      </c>
      <c r="C18" s="2">
        <f>C19+10*LOG10(C12/C13)-C20</f>
        <v>17.030899869919438</v>
      </c>
      <c r="D18" s="2">
        <f>D19+10*LOG10(D12/D13)-D20</f>
        <v>17.030899869919438</v>
      </c>
      <c r="E18" s="27">
        <f>E19+10*LOG10(E12/E13)-E20</f>
        <v>17.030899869919438</v>
      </c>
    </row>
    <row r="19" spans="1:5" ht="15">
      <c r="A19" s="15" t="s">
        <v>19</v>
      </c>
      <c r="B19" s="26">
        <v>8</v>
      </c>
      <c r="C19" s="2">
        <v>8</v>
      </c>
      <c r="D19" s="2">
        <v>8</v>
      </c>
      <c r="E19" s="27">
        <v>8</v>
      </c>
    </row>
    <row r="20" spans="1:5" ht="45">
      <c r="A20" s="16" t="s">
        <v>20</v>
      </c>
      <c r="B20" s="34">
        <v>0</v>
      </c>
      <c r="C20" s="5">
        <v>0</v>
      </c>
      <c r="D20" s="5">
        <v>0</v>
      </c>
      <c r="E20" s="35">
        <v>0</v>
      </c>
    </row>
    <row r="21" spans="1:5" ht="61.5" customHeight="1">
      <c r="A21" s="18" t="s">
        <v>21</v>
      </c>
      <c r="B21" s="36">
        <v>0</v>
      </c>
      <c r="C21" s="6">
        <v>0</v>
      </c>
      <c r="D21" s="6">
        <v>0</v>
      </c>
      <c r="E21" s="37">
        <v>0</v>
      </c>
    </row>
    <row r="22" spans="1:5" ht="15">
      <c r="A22" s="15" t="s">
        <v>22</v>
      </c>
      <c r="B22" s="26">
        <v>0</v>
      </c>
      <c r="C22" s="2">
        <v>0</v>
      </c>
      <c r="D22" s="2">
        <v>0</v>
      </c>
      <c r="E22" s="27">
        <v>0</v>
      </c>
    </row>
    <row r="23" spans="1:5" ht="15">
      <c r="A23" s="15" t="s">
        <v>23</v>
      </c>
      <c r="B23" s="26">
        <v>0</v>
      </c>
      <c r="C23" s="2">
        <v>0</v>
      </c>
      <c r="D23" s="2">
        <v>0</v>
      </c>
      <c r="E23" s="27">
        <v>0</v>
      </c>
    </row>
    <row r="24" spans="1:5" ht="30">
      <c r="A24" s="15" t="s">
        <v>24</v>
      </c>
      <c r="B24" s="26">
        <v>3</v>
      </c>
      <c r="C24" s="2">
        <v>3</v>
      </c>
      <c r="D24" s="2">
        <v>3</v>
      </c>
      <c r="E24" s="27">
        <v>3</v>
      </c>
    </row>
    <row r="25" spans="1:5" ht="15">
      <c r="A25" s="15" t="s">
        <v>25</v>
      </c>
      <c r="B25" s="28" t="s">
        <v>4</v>
      </c>
      <c r="C25" s="10" t="s">
        <v>4</v>
      </c>
      <c r="D25" s="10" t="s">
        <v>4</v>
      </c>
      <c r="E25" s="29" t="s">
        <v>4</v>
      </c>
    </row>
    <row r="26" spans="1:5" ht="15">
      <c r="A26" s="15" t="s">
        <v>26</v>
      </c>
      <c r="B26" s="26">
        <f>B17+B18+B21-B23-B24</f>
        <v>47.354837468149121</v>
      </c>
      <c r="C26" s="2">
        <f>C17+C18+C21-C23-C24</f>
        <v>47.354837468149121</v>
      </c>
      <c r="D26" s="2">
        <f>D17+D18+D21-D23-D24</f>
        <v>47.354837468149121</v>
      </c>
      <c r="E26" s="27">
        <f>E17+E18+E21-E23-E24</f>
        <v>47.354837468149121</v>
      </c>
    </row>
    <row r="27" spans="1:5">
      <c r="A27" s="14" t="s">
        <v>27</v>
      </c>
      <c r="B27" s="32"/>
      <c r="C27" s="4"/>
      <c r="D27" s="4"/>
      <c r="E27" s="33"/>
    </row>
    <row r="28" spans="1:5" ht="15">
      <c r="A28" s="15" t="s">
        <v>28</v>
      </c>
      <c r="B28" s="26">
        <v>2</v>
      </c>
      <c r="C28" s="2">
        <v>1</v>
      </c>
      <c r="D28" s="2">
        <v>1</v>
      </c>
      <c r="E28" s="27">
        <v>1</v>
      </c>
    </row>
    <row r="29" spans="1:5" ht="15">
      <c r="A29" s="15" t="s">
        <v>29</v>
      </c>
      <c r="B29" s="26">
        <v>2</v>
      </c>
      <c r="C29" s="2">
        <v>1</v>
      </c>
      <c r="D29" s="2">
        <v>1</v>
      </c>
      <c r="E29" s="27">
        <v>1</v>
      </c>
    </row>
    <row r="30" spans="1:5" ht="45">
      <c r="A30" s="15" t="s">
        <v>30</v>
      </c>
      <c r="B30" s="26">
        <f>B31+10*LOG10(B28/B29)-B32</f>
        <v>0</v>
      </c>
      <c r="C30" s="2">
        <f>C31+10*LOG10(C28/C29)-C32</f>
        <v>0</v>
      </c>
      <c r="D30" s="2">
        <f>D31+10*LOG10(D28/D29)-D32</f>
        <v>0</v>
      </c>
      <c r="E30" s="27">
        <f>E31+10*LOG10(E28/E29)-E32</f>
        <v>0</v>
      </c>
    </row>
    <row r="31" spans="1:5" ht="15">
      <c r="A31" s="15" t="s">
        <v>31</v>
      </c>
      <c r="B31" s="26">
        <v>0</v>
      </c>
      <c r="C31" s="1">
        <v>0</v>
      </c>
      <c r="D31" s="1">
        <v>0</v>
      </c>
      <c r="E31" s="38">
        <v>0</v>
      </c>
    </row>
    <row r="32" spans="1:5" ht="45">
      <c r="A32" s="17" t="s">
        <v>32</v>
      </c>
      <c r="B32" s="26">
        <v>0</v>
      </c>
      <c r="C32" s="2">
        <v>0</v>
      </c>
      <c r="D32" s="2">
        <v>0</v>
      </c>
      <c r="E32" s="27">
        <v>0</v>
      </c>
    </row>
    <row r="33" spans="1:5" ht="30">
      <c r="A33" s="17" t="s">
        <v>61</v>
      </c>
      <c r="B33" s="26">
        <v>0</v>
      </c>
      <c r="C33" s="2">
        <v>0</v>
      </c>
      <c r="D33" s="2">
        <v>0</v>
      </c>
      <c r="E33" s="27">
        <v>0</v>
      </c>
    </row>
    <row r="34" spans="1:5" ht="30">
      <c r="A34" s="15" t="s">
        <v>33</v>
      </c>
      <c r="B34" s="26">
        <v>1</v>
      </c>
      <c r="C34" s="2">
        <v>1</v>
      </c>
      <c r="D34" s="2">
        <v>1</v>
      </c>
      <c r="E34" s="27">
        <v>1</v>
      </c>
    </row>
    <row r="35" spans="1:5" ht="15">
      <c r="A35" s="15" t="s">
        <v>34</v>
      </c>
      <c r="B35" s="26">
        <v>7</v>
      </c>
      <c r="C35" s="2">
        <v>7</v>
      </c>
      <c r="D35" s="2">
        <v>7</v>
      </c>
      <c r="E35" s="27">
        <v>7</v>
      </c>
    </row>
    <row r="36" spans="1:5" ht="15">
      <c r="A36" s="15" t="s">
        <v>35</v>
      </c>
      <c r="B36" s="26">
        <v>-174</v>
      </c>
      <c r="C36" s="2">
        <v>-174</v>
      </c>
      <c r="D36" s="2">
        <v>-174</v>
      </c>
      <c r="E36" s="27">
        <v>-174</v>
      </c>
    </row>
    <row r="37" spans="1:5" ht="15">
      <c r="A37" s="17" t="s">
        <v>36</v>
      </c>
      <c r="B37" s="26" t="s">
        <v>4</v>
      </c>
      <c r="C37" s="2" t="s">
        <v>4</v>
      </c>
      <c r="D37" s="2" t="s">
        <v>4</v>
      </c>
      <c r="E37" s="27" t="s">
        <v>4</v>
      </c>
    </row>
    <row r="38" spans="1:5" ht="15">
      <c r="A38" s="16" t="s">
        <v>37</v>
      </c>
      <c r="B38" s="34">
        <v>-999</v>
      </c>
      <c r="C38" s="5">
        <v>-999</v>
      </c>
      <c r="D38" s="5">
        <v>-999</v>
      </c>
      <c r="E38" s="35">
        <v>-999</v>
      </c>
    </row>
    <row r="39" spans="1:5" ht="30">
      <c r="A39" s="15" t="s">
        <v>62</v>
      </c>
      <c r="B39" s="28" t="s">
        <v>4</v>
      </c>
      <c r="C39" s="10" t="s">
        <v>4</v>
      </c>
      <c r="D39" s="10" t="s">
        <v>4</v>
      </c>
      <c r="E39" s="29" t="s">
        <v>4</v>
      </c>
    </row>
    <row r="40" spans="1:5" ht="30">
      <c r="A40" s="15" t="s">
        <v>63</v>
      </c>
      <c r="B40" s="26">
        <f>10*LOG10(10^((B35+B36)/10)+10^(B38/10))</f>
        <v>-167.00000000000003</v>
      </c>
      <c r="C40" s="2">
        <f>10*LOG10(10^((C35+C36)/10)+10^(C38/10))</f>
        <v>-167.00000000000003</v>
      </c>
      <c r="D40" s="2">
        <f>10*LOG10(10^((D35+D36)/10)+10^(D38/10))</f>
        <v>-167.00000000000003</v>
      </c>
      <c r="E40" s="27">
        <f>10*LOG10(10^((E35+E36)/10)+10^(E38/10))</f>
        <v>-167.00000000000003</v>
      </c>
    </row>
    <row r="41" spans="1:5" ht="15">
      <c r="A41" s="19" t="s">
        <v>39</v>
      </c>
      <c r="B41" s="26" t="s">
        <v>4</v>
      </c>
      <c r="C41" s="2" t="s">
        <v>4</v>
      </c>
      <c r="D41" s="2" t="s">
        <v>4</v>
      </c>
      <c r="E41" s="27" t="s">
        <v>4</v>
      </c>
    </row>
    <row r="42" spans="1:5" ht="15">
      <c r="A42" s="20" t="s">
        <v>40</v>
      </c>
      <c r="B42" s="36">
        <f>3*180*1000</f>
        <v>540000</v>
      </c>
      <c r="C42" s="6">
        <f t="shared" ref="C42:E42" si="0">3*180*1000</f>
        <v>540000</v>
      </c>
      <c r="D42" s="6">
        <f t="shared" si="0"/>
        <v>540000</v>
      </c>
      <c r="E42" s="37">
        <f t="shared" si="0"/>
        <v>540000</v>
      </c>
    </row>
    <row r="43" spans="1:5" ht="15">
      <c r="A43" s="15" t="s">
        <v>41</v>
      </c>
      <c r="B43" s="26" t="s">
        <v>4</v>
      </c>
      <c r="C43" s="2" t="s">
        <v>4</v>
      </c>
      <c r="D43" s="2" t="s">
        <v>4</v>
      </c>
      <c r="E43" s="27" t="s">
        <v>4</v>
      </c>
    </row>
    <row r="44" spans="1:5" ht="15">
      <c r="A44" s="15" t="s">
        <v>42</v>
      </c>
      <c r="B44" s="26">
        <f>B40+10*LOG10(B42)</f>
        <v>-109.67606240177034</v>
      </c>
      <c r="C44" s="2">
        <f>C40+10*LOG10(C42)</f>
        <v>-109.67606240177034</v>
      </c>
      <c r="D44" s="2">
        <f>D40+10*LOG10(D42)</f>
        <v>-109.67606240177034</v>
      </c>
      <c r="E44" s="27">
        <f>E40+10*LOG10(E42)</f>
        <v>-109.67606240177034</v>
      </c>
    </row>
    <row r="45" spans="1:5" ht="15">
      <c r="A45" s="19" t="s">
        <v>43</v>
      </c>
      <c r="B45" s="26" t="s">
        <v>4</v>
      </c>
      <c r="C45" s="2" t="s">
        <v>4</v>
      </c>
      <c r="D45" s="2" t="s">
        <v>4</v>
      </c>
      <c r="E45" s="27" t="s">
        <v>4</v>
      </c>
    </row>
    <row r="46" spans="1:5" ht="15">
      <c r="A46" s="20" t="s">
        <v>44</v>
      </c>
      <c r="B46" s="36"/>
      <c r="C46" s="6"/>
      <c r="D46" s="6"/>
      <c r="E46" s="37"/>
    </row>
    <row r="47" spans="1:5" ht="15">
      <c r="A47" s="15" t="s">
        <v>45</v>
      </c>
      <c r="B47" s="26">
        <v>2</v>
      </c>
      <c r="C47" s="2">
        <v>2</v>
      </c>
      <c r="D47" s="2">
        <v>2</v>
      </c>
      <c r="E47" s="27">
        <v>2</v>
      </c>
    </row>
    <row r="48" spans="1:5" ht="30">
      <c r="A48" s="15" t="s">
        <v>46</v>
      </c>
      <c r="B48" s="26" t="s">
        <v>4</v>
      </c>
      <c r="C48" s="2" t="s">
        <v>4</v>
      </c>
      <c r="D48" s="2" t="s">
        <v>4</v>
      </c>
      <c r="E48" s="27" t="s">
        <v>4</v>
      </c>
    </row>
    <row r="49" spans="1:5" ht="33.75" customHeight="1">
      <c r="A49" s="15" t="s">
        <v>47</v>
      </c>
      <c r="B49" s="26">
        <v>0</v>
      </c>
      <c r="C49" s="2">
        <v>0</v>
      </c>
      <c r="D49" s="2">
        <v>0</v>
      </c>
      <c r="E49" s="27">
        <v>0</v>
      </c>
    </row>
    <row r="50" spans="1:5" ht="30">
      <c r="A50" s="15" t="s">
        <v>48</v>
      </c>
      <c r="B50" s="28" t="s">
        <v>4</v>
      </c>
      <c r="C50" s="10" t="s">
        <v>4</v>
      </c>
      <c r="D50" s="10" t="s">
        <v>4</v>
      </c>
      <c r="E50" s="29" t="s">
        <v>4</v>
      </c>
    </row>
    <row r="51" spans="1:5" ht="30">
      <c r="A51" s="15" t="s">
        <v>49</v>
      </c>
      <c r="B51" s="26">
        <f>B44+B46+B47-B49</f>
        <v>-107.67606240177034</v>
      </c>
      <c r="C51" s="2">
        <f>C44+C46+C47-C49</f>
        <v>-107.67606240177034</v>
      </c>
      <c r="D51" s="2">
        <f>D44+D46+D47-D49</f>
        <v>-107.67606240177034</v>
      </c>
      <c r="E51" s="27">
        <f>E44+E46+E47-E49</f>
        <v>-107.67606240177034</v>
      </c>
    </row>
    <row r="52" spans="1:5" ht="30">
      <c r="A52" s="21" t="s">
        <v>50</v>
      </c>
      <c r="B52" s="39" t="s">
        <v>4</v>
      </c>
      <c r="C52" s="8" t="s">
        <v>4</v>
      </c>
      <c r="D52" s="8" t="s">
        <v>4</v>
      </c>
      <c r="E52" s="40" t="s">
        <v>4</v>
      </c>
    </row>
    <row r="53" spans="1:5" ht="30">
      <c r="A53" s="22" t="s">
        <v>51</v>
      </c>
      <c r="B53" s="41">
        <f>B26+B30+B33-B34-B51</f>
        <v>154.03089986991947</v>
      </c>
      <c r="C53" s="7">
        <f t="shared" ref="C53:D53" si="1">C26+C30+C33-C34-C51</f>
        <v>154.03089986991947</v>
      </c>
      <c r="D53" s="7">
        <f t="shared" si="1"/>
        <v>154.03089986991947</v>
      </c>
      <c r="E53" s="42">
        <f t="shared" ref="E53" si="2">E26+E30+E33-E34-E51</f>
        <v>154.03089986991947</v>
      </c>
    </row>
    <row r="54" spans="1:5">
      <c r="A54" s="14" t="s">
        <v>52</v>
      </c>
      <c r="B54" s="32"/>
      <c r="C54" s="4"/>
      <c r="D54" s="4"/>
      <c r="E54" s="33"/>
    </row>
    <row r="55" spans="1:5" ht="16.5" customHeight="1">
      <c r="A55" s="16" t="s">
        <v>53</v>
      </c>
      <c r="B55" s="34">
        <v>8</v>
      </c>
      <c r="C55" s="5">
        <v>8</v>
      </c>
      <c r="D55" s="5">
        <v>8</v>
      </c>
      <c r="E55" s="35">
        <v>8</v>
      </c>
    </row>
    <row r="56" spans="1:5" ht="30">
      <c r="A56" s="17" t="s">
        <v>54</v>
      </c>
      <c r="B56" s="28" t="s">
        <v>4</v>
      </c>
      <c r="C56" s="10" t="s">
        <v>4</v>
      </c>
      <c r="D56" s="10" t="s">
        <v>4</v>
      </c>
      <c r="E56" s="29" t="s">
        <v>4</v>
      </c>
    </row>
    <row r="57" spans="1:5" ht="30">
      <c r="A57" s="16" t="s">
        <v>55</v>
      </c>
      <c r="B57" s="34">
        <v>5.13</v>
      </c>
      <c r="C57" s="5">
        <v>5.13</v>
      </c>
      <c r="D57" s="5">
        <v>5.13</v>
      </c>
      <c r="E57" s="35">
        <v>5.13</v>
      </c>
    </row>
    <row r="58" spans="1:5" ht="15">
      <c r="A58" s="16" t="s">
        <v>56</v>
      </c>
      <c r="B58" s="34">
        <v>0</v>
      </c>
      <c r="C58" s="5">
        <v>0</v>
      </c>
      <c r="D58" s="5">
        <v>0</v>
      </c>
      <c r="E58" s="35">
        <v>0</v>
      </c>
    </row>
    <row r="59" spans="1:5" ht="15">
      <c r="A59" s="16" t="s">
        <v>57</v>
      </c>
      <c r="B59" s="34">
        <v>12.5</v>
      </c>
      <c r="C59" s="5">
        <v>12.5</v>
      </c>
      <c r="D59" s="5">
        <v>12.5</v>
      </c>
      <c r="E59" s="35">
        <v>12.5</v>
      </c>
    </row>
    <row r="60" spans="1:5" ht="15">
      <c r="A60" s="16" t="s">
        <v>58</v>
      </c>
      <c r="B60" s="34">
        <v>0</v>
      </c>
      <c r="C60" s="5">
        <v>0</v>
      </c>
      <c r="D60" s="5">
        <v>0</v>
      </c>
      <c r="E60" s="35">
        <v>0</v>
      </c>
    </row>
    <row r="61" spans="1:5" ht="30">
      <c r="A61" s="21" t="s">
        <v>64</v>
      </c>
      <c r="B61" s="39" t="s">
        <v>4</v>
      </c>
      <c r="C61" s="8" t="s">
        <v>4</v>
      </c>
      <c r="D61" s="8" t="s">
        <v>4</v>
      </c>
      <c r="E61" s="40" t="s">
        <v>4</v>
      </c>
    </row>
    <row r="62" spans="1:5" ht="30">
      <c r="A62" s="22" t="s">
        <v>65</v>
      </c>
      <c r="B62" s="41">
        <f>B53-B57+B58-B59+B60</f>
        <v>136.40089986991947</v>
      </c>
      <c r="C62" s="7">
        <f t="shared" ref="C62:D62" si="3">C53-C57+C58-C59+C60</f>
        <v>136.40089986991947</v>
      </c>
      <c r="D62" s="7">
        <f t="shared" si="3"/>
        <v>136.40089986991947</v>
      </c>
      <c r="E62" s="42">
        <f t="shared" ref="E62" si="4">E53-E57+E58-E59+E60</f>
        <v>136.40089986991947</v>
      </c>
    </row>
    <row r="63" spans="1:5">
      <c r="A63" s="43"/>
      <c r="B63" s="44"/>
      <c r="C63" s="45"/>
      <c r="D63" s="45"/>
      <c r="E63" s="46"/>
    </row>
    <row r="64" spans="1:5" ht="15">
      <c r="A64" s="21" t="s">
        <v>59</v>
      </c>
      <c r="B64" s="39" t="s">
        <v>4</v>
      </c>
      <c r="C64" s="8" t="s">
        <v>4</v>
      </c>
      <c r="D64" s="8" t="s">
        <v>4</v>
      </c>
      <c r="E64" s="40" t="s">
        <v>4</v>
      </c>
    </row>
    <row r="65" spans="1:5" ht="15">
      <c r="A65" s="22" t="s">
        <v>60</v>
      </c>
      <c r="B65" s="41">
        <f>B17-B23-B51+B21+B33</f>
        <v>141.00000000000003</v>
      </c>
      <c r="C65" s="7">
        <f>C17-C23-C51+C21+C33</f>
        <v>141.00000000000003</v>
      </c>
      <c r="D65" s="7">
        <f>D17-D23-D51+D21+D33</f>
        <v>141.00000000000003</v>
      </c>
      <c r="E65" s="42">
        <f>E17-E23-E51+E21+E33</f>
        <v>141.00000000000003</v>
      </c>
    </row>
    <row r="66" spans="1:5" ht="15.75" thickBot="1">
      <c r="A66" s="23" t="s">
        <v>71</v>
      </c>
      <c r="B66" s="65"/>
      <c r="C66" s="66"/>
      <c r="D66" s="66"/>
      <c r="E66" s="67"/>
    </row>
  </sheetData>
  <mergeCells count="2">
    <mergeCell ref="B1:E1"/>
    <mergeCell ref="B66:E66"/>
  </mergeCells>
  <phoneticPr fontId="4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D54"/>
  <sheetViews>
    <sheetView zoomScaleNormal="100" workbookViewId="0">
      <pane xSplit="1" topLeftCell="B1" activePane="topRight" state="frozen"/>
      <selection pane="topRight" activeCell="B1" sqref="B1:D1"/>
    </sheetView>
  </sheetViews>
  <sheetFormatPr defaultColWidth="9" defaultRowHeight="14.25"/>
  <cols>
    <col min="1" max="1" width="62.125" style="9" customWidth="1"/>
    <col min="2" max="2" width="15.625" style="11" customWidth="1"/>
    <col min="3" max="3" width="15.625" style="9" customWidth="1"/>
    <col min="4" max="4" width="12.875" style="9" bestFit="1" customWidth="1"/>
    <col min="5" max="16384" width="9" style="9"/>
  </cols>
  <sheetData>
    <row r="1" spans="1:4" ht="14.25" customHeight="1">
      <c r="A1" s="13" t="s">
        <v>81</v>
      </c>
      <c r="B1" s="71" t="s">
        <v>69</v>
      </c>
      <c r="C1" s="72"/>
      <c r="D1" s="73"/>
    </row>
    <row r="2" spans="1:4" ht="57">
      <c r="A2" s="14" t="s">
        <v>0</v>
      </c>
      <c r="B2" s="24" t="s">
        <v>72</v>
      </c>
      <c r="C2" s="12" t="s">
        <v>68</v>
      </c>
      <c r="D2" s="25" t="s">
        <v>82</v>
      </c>
    </row>
    <row r="3" spans="1:4" ht="15">
      <c r="A3" s="15" t="s">
        <v>1</v>
      </c>
      <c r="B3" s="26">
        <v>0.7</v>
      </c>
      <c r="C3" s="2">
        <v>0.7</v>
      </c>
      <c r="D3" s="27">
        <v>0.7</v>
      </c>
    </row>
    <row r="4" spans="1:4" ht="15">
      <c r="A4" s="15" t="s">
        <v>2</v>
      </c>
      <c r="B4" s="26">
        <v>20</v>
      </c>
      <c r="C4" s="2">
        <v>20</v>
      </c>
      <c r="D4" s="27">
        <v>20</v>
      </c>
    </row>
    <row r="5" spans="1:4" ht="15">
      <c r="A5" s="15" t="s">
        <v>3</v>
      </c>
      <c r="B5" s="28" t="s">
        <v>4</v>
      </c>
      <c r="C5" s="10" t="s">
        <v>4</v>
      </c>
      <c r="D5" s="29" t="s">
        <v>4</v>
      </c>
    </row>
    <row r="6" spans="1:4" ht="15">
      <c r="A6" s="15" t="s">
        <v>5</v>
      </c>
      <c r="B6" s="28" t="s">
        <v>4</v>
      </c>
      <c r="C6" s="10" t="s">
        <v>4</v>
      </c>
      <c r="D6" s="29" t="s">
        <v>4</v>
      </c>
    </row>
    <row r="7" spans="1:4" ht="15">
      <c r="A7" s="15" t="s">
        <v>6</v>
      </c>
      <c r="B7" s="28" t="s">
        <v>4</v>
      </c>
      <c r="C7" s="10" t="s">
        <v>4</v>
      </c>
      <c r="D7" s="29" t="s">
        <v>4</v>
      </c>
    </row>
    <row r="8" spans="1:4" ht="15">
      <c r="A8" s="15" t="s">
        <v>7</v>
      </c>
      <c r="B8" s="30">
        <v>0.1</v>
      </c>
      <c r="C8" s="3">
        <v>0.1</v>
      </c>
      <c r="D8" s="31">
        <v>0.1</v>
      </c>
    </row>
    <row r="9" spans="1:4" ht="15">
      <c r="A9" s="15" t="s">
        <v>8</v>
      </c>
      <c r="B9" s="26" t="s">
        <v>9</v>
      </c>
      <c r="C9" s="2" t="s">
        <v>9</v>
      </c>
      <c r="D9" s="27" t="s">
        <v>9</v>
      </c>
    </row>
    <row r="10" spans="1:4" ht="15">
      <c r="A10" s="15" t="s">
        <v>10</v>
      </c>
      <c r="B10" s="26">
        <v>3</v>
      </c>
      <c r="C10" s="2">
        <v>3</v>
      </c>
      <c r="D10" s="27">
        <v>3</v>
      </c>
    </row>
    <row r="11" spans="1:4">
      <c r="A11" s="14" t="s">
        <v>11</v>
      </c>
      <c r="B11" s="32"/>
      <c r="C11" s="4"/>
      <c r="D11" s="33"/>
    </row>
    <row r="12" spans="1:4" ht="15" customHeight="1">
      <c r="A12" s="15" t="s">
        <v>12</v>
      </c>
      <c r="B12" s="26">
        <v>1</v>
      </c>
      <c r="C12" s="2">
        <v>1</v>
      </c>
      <c r="D12" s="27">
        <v>1</v>
      </c>
    </row>
    <row r="13" spans="1:4" ht="15">
      <c r="A13" s="16" t="s">
        <v>13</v>
      </c>
      <c r="B13" s="34">
        <v>2</v>
      </c>
      <c r="C13" s="5">
        <v>2</v>
      </c>
      <c r="D13" s="35">
        <v>2</v>
      </c>
    </row>
    <row r="14" spans="1:4" ht="15">
      <c r="A14" s="17" t="s">
        <v>14</v>
      </c>
      <c r="B14" s="26">
        <v>1</v>
      </c>
      <c r="C14" s="2">
        <v>1</v>
      </c>
      <c r="D14" s="27">
        <v>1</v>
      </c>
    </row>
    <row r="15" spans="1:4" ht="15">
      <c r="A15" s="15" t="s">
        <v>15</v>
      </c>
      <c r="B15" s="26" t="s">
        <v>4</v>
      </c>
      <c r="C15" s="2" t="s">
        <v>4</v>
      </c>
      <c r="D15" s="27" t="s">
        <v>4</v>
      </c>
    </row>
    <row r="16" spans="1:4" ht="15">
      <c r="A16" s="15" t="s">
        <v>16</v>
      </c>
      <c r="B16" s="26">
        <v>23</v>
      </c>
      <c r="C16" s="2">
        <v>23</v>
      </c>
      <c r="D16" s="27">
        <v>23</v>
      </c>
    </row>
    <row r="17" spans="1:4" ht="30">
      <c r="A17" s="15" t="s">
        <v>17</v>
      </c>
      <c r="B17" s="26">
        <v>23</v>
      </c>
      <c r="C17" s="2">
        <v>23</v>
      </c>
      <c r="D17" s="27">
        <v>23</v>
      </c>
    </row>
    <row r="18" spans="1:4" ht="45">
      <c r="A18" s="17" t="s">
        <v>18</v>
      </c>
      <c r="B18" s="26">
        <f t="shared" ref="B18:D18" si="0">B19+10*LOG10(B12/B14)-B20</f>
        <v>0</v>
      </c>
      <c r="C18" s="2">
        <f t="shared" ref="C18" si="1">C19+10*LOG10(C12/C14)-C20</f>
        <v>0</v>
      </c>
      <c r="D18" s="27">
        <f t="shared" si="0"/>
        <v>0</v>
      </c>
    </row>
    <row r="19" spans="1:4" ht="15">
      <c r="A19" s="15" t="s">
        <v>19</v>
      </c>
      <c r="B19" s="26">
        <v>0</v>
      </c>
      <c r="C19" s="1">
        <v>0</v>
      </c>
      <c r="D19" s="38">
        <v>0</v>
      </c>
    </row>
    <row r="20" spans="1:4" ht="45">
      <c r="A20" s="17" t="s">
        <v>20</v>
      </c>
      <c r="B20" s="26">
        <v>0</v>
      </c>
      <c r="C20" s="2">
        <v>0</v>
      </c>
      <c r="D20" s="27">
        <v>0</v>
      </c>
    </row>
    <row r="21" spans="1:4" ht="61.5" customHeight="1">
      <c r="A21" s="17" t="s">
        <v>21</v>
      </c>
      <c r="B21" s="26">
        <v>0</v>
      </c>
      <c r="C21" s="2">
        <v>0</v>
      </c>
      <c r="D21" s="27">
        <v>0</v>
      </c>
    </row>
    <row r="22" spans="1:4" ht="15">
      <c r="A22" s="15" t="s">
        <v>22</v>
      </c>
      <c r="B22" s="26">
        <v>0</v>
      </c>
      <c r="C22" s="2">
        <v>0</v>
      </c>
      <c r="D22" s="27">
        <v>0</v>
      </c>
    </row>
    <row r="23" spans="1:4" ht="15">
      <c r="A23" s="15" t="s">
        <v>23</v>
      </c>
      <c r="B23" s="26">
        <v>0</v>
      </c>
      <c r="C23" s="2">
        <v>0</v>
      </c>
      <c r="D23" s="27">
        <v>0</v>
      </c>
    </row>
    <row r="24" spans="1:4" ht="30">
      <c r="A24" s="15" t="s">
        <v>24</v>
      </c>
      <c r="B24" s="26">
        <v>1</v>
      </c>
      <c r="C24" s="2">
        <v>1</v>
      </c>
      <c r="D24" s="27">
        <v>1</v>
      </c>
    </row>
    <row r="25" spans="1:4" ht="15">
      <c r="A25" s="15" t="s">
        <v>25</v>
      </c>
      <c r="B25" s="28" t="s">
        <v>4</v>
      </c>
      <c r="C25" s="10" t="s">
        <v>4</v>
      </c>
      <c r="D25" s="29" t="s">
        <v>4</v>
      </c>
    </row>
    <row r="26" spans="1:4" ht="15">
      <c r="A26" s="15" t="s">
        <v>26</v>
      </c>
      <c r="B26" s="26">
        <f t="shared" ref="B26:D26" si="2">B17+B18+B21-B23-B24</f>
        <v>22</v>
      </c>
      <c r="C26" s="2">
        <f t="shared" ref="C26" si="3">C17+C18+C21-C23-C24</f>
        <v>22</v>
      </c>
      <c r="D26" s="27">
        <f t="shared" si="2"/>
        <v>22</v>
      </c>
    </row>
    <row r="27" spans="1:4">
      <c r="A27" s="14" t="s">
        <v>27</v>
      </c>
      <c r="B27" s="32"/>
      <c r="C27" s="4"/>
      <c r="D27" s="33"/>
    </row>
    <row r="28" spans="1:4" ht="15">
      <c r="A28" s="15" t="s">
        <v>66</v>
      </c>
      <c r="B28" s="26">
        <v>16</v>
      </c>
      <c r="C28" s="2">
        <v>16</v>
      </c>
      <c r="D28" s="27">
        <v>16</v>
      </c>
    </row>
    <row r="29" spans="1:4" ht="15">
      <c r="A29" s="16" t="s">
        <v>29</v>
      </c>
      <c r="B29" s="34">
        <v>2</v>
      </c>
      <c r="C29" s="5">
        <v>2</v>
      </c>
      <c r="D29" s="35">
        <v>2</v>
      </c>
    </row>
    <row r="30" spans="1:4" ht="45">
      <c r="A30" s="15" t="s">
        <v>30</v>
      </c>
      <c r="B30" s="26">
        <f t="shared" ref="B30:D30" si="4">B31+10*LOG10(B28/B13)-B32</f>
        <v>17.030899869919438</v>
      </c>
      <c r="C30" s="2">
        <f t="shared" ref="C30" si="5">C31+10*LOG10(C28/C13)-C32</f>
        <v>17.030899869919438</v>
      </c>
      <c r="D30" s="27">
        <f t="shared" si="4"/>
        <v>17.030899869919438</v>
      </c>
    </row>
    <row r="31" spans="1:4" ht="15">
      <c r="A31" s="15" t="s">
        <v>31</v>
      </c>
      <c r="B31" s="26">
        <v>8</v>
      </c>
      <c r="C31" s="2">
        <v>8</v>
      </c>
      <c r="D31" s="27">
        <v>8</v>
      </c>
    </row>
    <row r="32" spans="1:4" ht="45">
      <c r="A32" s="16" t="s">
        <v>32</v>
      </c>
      <c r="B32" s="34">
        <v>0</v>
      </c>
      <c r="C32" s="5">
        <v>0</v>
      </c>
      <c r="D32" s="35">
        <v>0</v>
      </c>
    </row>
    <row r="33" spans="1:4" ht="30">
      <c r="A33" s="18" t="s">
        <v>61</v>
      </c>
      <c r="B33" s="36">
        <v>0</v>
      </c>
      <c r="C33" s="6">
        <v>0</v>
      </c>
      <c r="D33" s="37">
        <v>0</v>
      </c>
    </row>
    <row r="34" spans="1:4" ht="30">
      <c r="A34" s="15" t="s">
        <v>33</v>
      </c>
      <c r="B34" s="26">
        <v>3</v>
      </c>
      <c r="C34" s="2">
        <v>3</v>
      </c>
      <c r="D34" s="27">
        <v>3</v>
      </c>
    </row>
    <row r="35" spans="1:4" ht="15">
      <c r="A35" s="15" t="s">
        <v>34</v>
      </c>
      <c r="B35" s="26">
        <v>5</v>
      </c>
      <c r="C35" s="2">
        <v>5</v>
      </c>
      <c r="D35" s="27">
        <v>5</v>
      </c>
    </row>
    <row r="36" spans="1:4" ht="15">
      <c r="A36" s="15" t="s">
        <v>35</v>
      </c>
      <c r="B36" s="26">
        <v>-174</v>
      </c>
      <c r="C36" s="2">
        <v>-174</v>
      </c>
      <c r="D36" s="27">
        <v>-174</v>
      </c>
    </row>
    <row r="37" spans="1:4" ht="15">
      <c r="A37" s="17" t="s">
        <v>36</v>
      </c>
      <c r="B37" s="26" t="s">
        <v>4</v>
      </c>
      <c r="C37" s="2" t="s">
        <v>4</v>
      </c>
      <c r="D37" s="27" t="s">
        <v>4</v>
      </c>
    </row>
    <row r="38" spans="1:4" ht="15">
      <c r="A38" s="16" t="s">
        <v>37</v>
      </c>
      <c r="B38" s="34">
        <v>-999</v>
      </c>
      <c r="C38" s="5">
        <v>-999</v>
      </c>
      <c r="D38" s="35">
        <v>-999</v>
      </c>
    </row>
    <row r="39" spans="1:4" ht="30">
      <c r="A39" s="15" t="s">
        <v>38</v>
      </c>
      <c r="B39" s="28" t="s">
        <v>4</v>
      </c>
      <c r="C39" s="10" t="s">
        <v>4</v>
      </c>
      <c r="D39" s="29" t="s">
        <v>4</v>
      </c>
    </row>
    <row r="40" spans="1:4" ht="30">
      <c r="A40" s="15" t="s">
        <v>63</v>
      </c>
      <c r="B40" s="26">
        <f t="shared" ref="B40:D40" si="6">10*LOG10(10^((B35+B36)/10)+10^(B38/10))</f>
        <v>-169.00000000000003</v>
      </c>
      <c r="C40" s="2">
        <f t="shared" ref="C40" si="7">10*LOG10(10^((C35+C36)/10)+10^(C38/10))</f>
        <v>-169.00000000000003</v>
      </c>
      <c r="D40" s="27">
        <f t="shared" si="6"/>
        <v>-169.00000000000003</v>
      </c>
    </row>
    <row r="41" spans="1:4" ht="15">
      <c r="A41" s="19" t="s">
        <v>39</v>
      </c>
      <c r="B41" s="26" t="s">
        <v>4</v>
      </c>
      <c r="C41" s="2" t="s">
        <v>4</v>
      </c>
      <c r="D41" s="27" t="s">
        <v>4</v>
      </c>
    </row>
    <row r="42" spans="1:4" ht="15">
      <c r="A42" s="19" t="s">
        <v>40</v>
      </c>
      <c r="B42" s="34">
        <f t="shared" ref="B42:D42" si="8">2*180*1000</f>
        <v>360000</v>
      </c>
      <c r="C42" s="5">
        <f t="shared" si="8"/>
        <v>360000</v>
      </c>
      <c r="D42" s="35">
        <f t="shared" si="8"/>
        <v>360000</v>
      </c>
    </row>
    <row r="43" spans="1:4" ht="15">
      <c r="A43" s="15" t="s">
        <v>41</v>
      </c>
      <c r="B43" s="28" t="s">
        <v>4</v>
      </c>
      <c r="C43" s="10" t="s">
        <v>4</v>
      </c>
      <c r="D43" s="29" t="s">
        <v>4</v>
      </c>
    </row>
    <row r="44" spans="1:4" ht="15">
      <c r="A44" s="15" t="s">
        <v>42</v>
      </c>
      <c r="B44" s="26">
        <f t="shared" ref="B44:D44" si="9">B40+10*LOG10(B42)</f>
        <v>-113.43697499232715</v>
      </c>
      <c r="C44" s="2">
        <f t="shared" ref="C44" si="10">C40+10*LOG10(C42)</f>
        <v>-113.43697499232715</v>
      </c>
      <c r="D44" s="27">
        <f t="shared" si="9"/>
        <v>-113.43697499232715</v>
      </c>
    </row>
    <row r="45" spans="1:4" ht="15">
      <c r="A45" s="19" t="s">
        <v>43</v>
      </c>
      <c r="B45" s="26" t="s">
        <v>4</v>
      </c>
      <c r="C45" s="2" t="s">
        <v>4</v>
      </c>
      <c r="D45" s="27" t="s">
        <v>4</v>
      </c>
    </row>
    <row r="46" spans="1:4" ht="15">
      <c r="A46" s="47" t="s">
        <v>44</v>
      </c>
      <c r="B46" s="36"/>
      <c r="C46" s="6"/>
      <c r="D46" s="37"/>
    </row>
    <row r="47" spans="1:4" ht="15">
      <c r="A47" s="15" t="s">
        <v>45</v>
      </c>
      <c r="B47" s="26">
        <v>2</v>
      </c>
      <c r="C47" s="2">
        <v>2</v>
      </c>
      <c r="D47" s="27">
        <v>2</v>
      </c>
    </row>
    <row r="48" spans="1:4" ht="30">
      <c r="A48" s="15" t="s">
        <v>46</v>
      </c>
      <c r="B48" s="26" t="s">
        <v>4</v>
      </c>
      <c r="C48" s="2" t="s">
        <v>4</v>
      </c>
      <c r="D48" s="27" t="s">
        <v>4</v>
      </c>
    </row>
    <row r="49" spans="1:4" ht="33.75" customHeight="1">
      <c r="A49" s="15" t="s">
        <v>47</v>
      </c>
      <c r="B49" s="26">
        <v>0</v>
      </c>
      <c r="C49" s="2">
        <v>0</v>
      </c>
      <c r="D49" s="27">
        <v>0</v>
      </c>
    </row>
    <row r="50" spans="1:4" ht="30">
      <c r="A50" s="15" t="s">
        <v>48</v>
      </c>
      <c r="B50" s="28" t="s">
        <v>4</v>
      </c>
      <c r="C50" s="10" t="s">
        <v>4</v>
      </c>
      <c r="D50" s="29" t="s">
        <v>4</v>
      </c>
    </row>
    <row r="51" spans="1:4" ht="30">
      <c r="A51" s="15" t="s">
        <v>49</v>
      </c>
      <c r="B51" s="26">
        <f t="shared" ref="B51:D51" si="11">B44+B46+B47-B49</f>
        <v>-111.43697499232715</v>
      </c>
      <c r="C51" s="2">
        <f t="shared" ref="C51" si="12">C44+C46+C47-C49</f>
        <v>-111.43697499232715</v>
      </c>
      <c r="D51" s="27">
        <f t="shared" si="11"/>
        <v>-111.43697499232715</v>
      </c>
    </row>
    <row r="52" spans="1:4" ht="30">
      <c r="A52" s="21" t="s">
        <v>50</v>
      </c>
      <c r="B52" s="39" t="s">
        <v>4</v>
      </c>
      <c r="C52" s="8" t="s">
        <v>4</v>
      </c>
      <c r="D52" s="40" t="s">
        <v>4</v>
      </c>
    </row>
    <row r="53" spans="1:4" ht="30">
      <c r="A53" s="22" t="s">
        <v>51</v>
      </c>
      <c r="B53" s="41">
        <f t="shared" ref="B53:D53" si="13">B26+B30+B33-B34-B51</f>
        <v>147.46787486224659</v>
      </c>
      <c r="C53" s="7">
        <f t="shared" ref="C53" si="14">C26+C30+C33-C34-C51</f>
        <v>147.46787486224659</v>
      </c>
      <c r="D53" s="42">
        <f t="shared" si="13"/>
        <v>147.46787486224659</v>
      </c>
    </row>
    <row r="54" spans="1:4" ht="15.75" thickBot="1">
      <c r="A54" s="23" t="s">
        <v>71</v>
      </c>
      <c r="B54" s="65"/>
      <c r="C54" s="66"/>
      <c r="D54" s="67"/>
    </row>
  </sheetData>
  <mergeCells count="2">
    <mergeCell ref="B1:D1"/>
    <mergeCell ref="B54:D54"/>
  </mergeCells>
  <phoneticPr fontId="4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E54"/>
  <sheetViews>
    <sheetView workbookViewId="0">
      <pane xSplit="1" topLeftCell="B1" activePane="topRight" state="frozen"/>
      <selection pane="topRight" activeCell="B1" sqref="B1:E1"/>
    </sheetView>
  </sheetViews>
  <sheetFormatPr defaultColWidth="9" defaultRowHeight="14.25"/>
  <cols>
    <col min="1" max="1" width="62.125" style="9" customWidth="1"/>
    <col min="2" max="2" width="15.625" style="11" customWidth="1"/>
    <col min="3" max="4" width="15.625" style="9" customWidth="1"/>
    <col min="5" max="5" width="15.25" style="9" bestFit="1" customWidth="1"/>
    <col min="6" max="16384" width="9" style="9"/>
  </cols>
  <sheetData>
    <row r="1" spans="1:5" ht="14.25" customHeight="1">
      <c r="A1" s="13" t="s">
        <v>81</v>
      </c>
      <c r="B1" s="62" t="s">
        <v>69</v>
      </c>
      <c r="C1" s="63"/>
      <c r="D1" s="63"/>
      <c r="E1" s="64"/>
    </row>
    <row r="2" spans="1:5" ht="71.25">
      <c r="A2" s="14" t="s">
        <v>0</v>
      </c>
      <c r="B2" s="24" t="s">
        <v>72</v>
      </c>
      <c r="C2" s="12" t="s">
        <v>68</v>
      </c>
      <c r="D2" s="12" t="s">
        <v>90</v>
      </c>
      <c r="E2" s="25" t="s">
        <v>91</v>
      </c>
    </row>
    <row r="3" spans="1:5" ht="15">
      <c r="A3" s="15" t="s">
        <v>1</v>
      </c>
      <c r="B3" s="26">
        <v>0.7</v>
      </c>
      <c r="C3" s="2">
        <v>0.7</v>
      </c>
      <c r="D3" s="2">
        <v>0.7</v>
      </c>
      <c r="E3" s="27">
        <v>0.7</v>
      </c>
    </row>
    <row r="4" spans="1:5" ht="15">
      <c r="A4" s="15" t="s">
        <v>2</v>
      </c>
      <c r="B4" s="26">
        <v>20</v>
      </c>
      <c r="C4" s="2">
        <v>20</v>
      </c>
      <c r="D4" s="2">
        <v>20</v>
      </c>
      <c r="E4" s="27">
        <v>20</v>
      </c>
    </row>
    <row r="5" spans="1:5" ht="15">
      <c r="A5" s="15" t="s">
        <v>3</v>
      </c>
      <c r="B5" s="28" t="s">
        <v>4</v>
      </c>
      <c r="C5" s="10" t="s">
        <v>4</v>
      </c>
      <c r="D5" s="10" t="s">
        <v>4</v>
      </c>
      <c r="E5" s="29" t="s">
        <v>4</v>
      </c>
    </row>
    <row r="6" spans="1:5" ht="15">
      <c r="A6" s="15" t="s">
        <v>5</v>
      </c>
      <c r="B6" s="26" t="s">
        <v>4</v>
      </c>
      <c r="C6" s="2" t="s">
        <v>4</v>
      </c>
      <c r="D6" s="2" t="s">
        <v>4</v>
      </c>
      <c r="E6" s="27" t="s">
        <v>4</v>
      </c>
    </row>
    <row r="7" spans="1:5" ht="15">
      <c r="A7" s="15" t="s">
        <v>6</v>
      </c>
      <c r="B7" s="28" t="s">
        <v>4</v>
      </c>
      <c r="C7" s="10" t="s">
        <v>4</v>
      </c>
      <c r="D7" s="10" t="s">
        <v>4</v>
      </c>
      <c r="E7" s="29" t="s">
        <v>4</v>
      </c>
    </row>
    <row r="8" spans="1:5" ht="15">
      <c r="A8" s="15" t="s">
        <v>7</v>
      </c>
      <c r="B8" s="30">
        <v>0.1</v>
      </c>
      <c r="C8" s="3">
        <v>0.1</v>
      </c>
      <c r="D8" s="3">
        <v>0.1</v>
      </c>
      <c r="E8" s="31">
        <v>0.1</v>
      </c>
    </row>
    <row r="9" spans="1:5" ht="15">
      <c r="A9" s="15" t="s">
        <v>8</v>
      </c>
      <c r="B9" s="26" t="s">
        <v>9</v>
      </c>
      <c r="C9" s="2" t="s">
        <v>9</v>
      </c>
      <c r="D9" s="2" t="s">
        <v>9</v>
      </c>
      <c r="E9" s="27" t="s">
        <v>9</v>
      </c>
    </row>
    <row r="10" spans="1:5" ht="15">
      <c r="A10" s="15" t="s">
        <v>10</v>
      </c>
      <c r="B10" s="26">
        <v>3</v>
      </c>
      <c r="C10" s="2">
        <v>3</v>
      </c>
      <c r="D10" s="2">
        <v>3</v>
      </c>
      <c r="E10" s="27">
        <v>3</v>
      </c>
    </row>
    <row r="11" spans="1:5">
      <c r="A11" s="14" t="s">
        <v>11</v>
      </c>
      <c r="B11" s="32"/>
      <c r="C11" s="4"/>
      <c r="D11" s="4"/>
      <c r="E11" s="33"/>
    </row>
    <row r="12" spans="1:5" ht="15" customHeight="1">
      <c r="A12" s="15" t="s">
        <v>12</v>
      </c>
      <c r="B12" s="26">
        <v>16</v>
      </c>
      <c r="C12" s="2">
        <v>16</v>
      </c>
      <c r="D12" s="2">
        <v>16</v>
      </c>
      <c r="E12" s="27">
        <v>16</v>
      </c>
    </row>
    <row r="13" spans="1:5" ht="15">
      <c r="A13" s="16" t="s">
        <v>13</v>
      </c>
      <c r="B13" s="34">
        <v>2</v>
      </c>
      <c r="C13" s="5">
        <v>2</v>
      </c>
      <c r="D13" s="5">
        <v>2</v>
      </c>
      <c r="E13" s="35">
        <v>2</v>
      </c>
    </row>
    <row r="14" spans="1:5" ht="15">
      <c r="A14" s="16" t="s">
        <v>14</v>
      </c>
      <c r="B14" s="34">
        <v>2</v>
      </c>
      <c r="C14" s="5">
        <v>2</v>
      </c>
      <c r="D14" s="5">
        <v>2</v>
      </c>
      <c r="E14" s="35">
        <v>2</v>
      </c>
    </row>
    <row r="15" spans="1:5" ht="15">
      <c r="A15" s="15" t="s">
        <v>15</v>
      </c>
      <c r="B15" s="26">
        <v>36</v>
      </c>
      <c r="C15" s="2">
        <v>36</v>
      </c>
      <c r="D15" s="2">
        <v>36</v>
      </c>
      <c r="E15" s="27">
        <v>36</v>
      </c>
    </row>
    <row r="16" spans="1:5" ht="15">
      <c r="A16" s="15" t="s">
        <v>16</v>
      </c>
      <c r="B16" s="26">
        <f>B15+10*LOG10(B4)</f>
        <v>49.010299956639813</v>
      </c>
      <c r="C16" s="2">
        <f>C15+10*LOG10(C4)</f>
        <v>49.010299956639813</v>
      </c>
      <c r="D16" s="2">
        <f>D15+10*LOG10(D4)</f>
        <v>49.010299956639813</v>
      </c>
      <c r="E16" s="27">
        <f>E15+10*LOG10(E4)</f>
        <v>49.010299956639813</v>
      </c>
    </row>
    <row r="17" spans="1:5" ht="30">
      <c r="A17" s="15" t="s">
        <v>17</v>
      </c>
      <c r="B17" s="26">
        <f>B15+10*LOG10(B42/1000000)</f>
        <v>44.785217955012065</v>
      </c>
      <c r="C17" s="2">
        <f>C15+10*LOG10(C42/1000000)</f>
        <v>44.785217955012065</v>
      </c>
      <c r="D17" s="2">
        <f>D15+10*LOG10(D42/1000000)</f>
        <v>42.53212513775344</v>
      </c>
      <c r="E17" s="27">
        <f>E15+10*LOG10(E42/1000000)</f>
        <v>42.53212513775344</v>
      </c>
    </row>
    <row r="18" spans="1:5" ht="45">
      <c r="A18" s="17" t="s">
        <v>18</v>
      </c>
      <c r="B18" s="26">
        <f>B19+10*LOG10(B12/B13)-B20</f>
        <v>17.030899869919438</v>
      </c>
      <c r="C18" s="2">
        <f>C19+10*LOG10(C12/C13)-C20</f>
        <v>17.030899869919438</v>
      </c>
      <c r="D18" s="2">
        <f>D19+10*LOG10(D12/D13)-D20</f>
        <v>17.030899869919438</v>
      </c>
      <c r="E18" s="27">
        <f>E19+10*LOG10(E12/E13)-E20</f>
        <v>17.030899869919438</v>
      </c>
    </row>
    <row r="19" spans="1:5" ht="15">
      <c r="A19" s="15" t="s">
        <v>19</v>
      </c>
      <c r="B19" s="26">
        <v>8</v>
      </c>
      <c r="C19" s="2">
        <v>8</v>
      </c>
      <c r="D19" s="2">
        <v>8</v>
      </c>
      <c r="E19" s="27">
        <v>8</v>
      </c>
    </row>
    <row r="20" spans="1:5" ht="45">
      <c r="A20" s="16" t="s">
        <v>20</v>
      </c>
      <c r="B20" s="34">
        <v>0</v>
      </c>
      <c r="C20" s="5">
        <v>0</v>
      </c>
      <c r="D20" s="5">
        <v>0</v>
      </c>
      <c r="E20" s="35">
        <v>0</v>
      </c>
    </row>
    <row r="21" spans="1:5" ht="61.5" customHeight="1">
      <c r="A21" s="18" t="s">
        <v>21</v>
      </c>
      <c r="B21" s="36">
        <v>0</v>
      </c>
      <c r="C21" s="6">
        <v>0</v>
      </c>
      <c r="D21" s="6">
        <v>0</v>
      </c>
      <c r="E21" s="37">
        <v>0</v>
      </c>
    </row>
    <row r="22" spans="1:5" ht="15">
      <c r="A22" s="15" t="s">
        <v>22</v>
      </c>
      <c r="B22" s="26">
        <v>0</v>
      </c>
      <c r="C22" s="2">
        <v>0</v>
      </c>
      <c r="D22" s="2">
        <v>0</v>
      </c>
      <c r="E22" s="27">
        <v>0</v>
      </c>
    </row>
    <row r="23" spans="1:5" ht="15">
      <c r="A23" s="15" t="s">
        <v>23</v>
      </c>
      <c r="B23" s="26">
        <v>0</v>
      </c>
      <c r="C23" s="2">
        <v>0</v>
      </c>
      <c r="D23" s="2">
        <v>0</v>
      </c>
      <c r="E23" s="27">
        <v>0</v>
      </c>
    </row>
    <row r="24" spans="1:5" ht="30">
      <c r="A24" s="15" t="s">
        <v>24</v>
      </c>
      <c r="B24" s="26">
        <v>3</v>
      </c>
      <c r="C24" s="2">
        <v>3</v>
      </c>
      <c r="D24" s="2">
        <v>3</v>
      </c>
      <c r="E24" s="27">
        <v>3</v>
      </c>
    </row>
    <row r="25" spans="1:5" ht="15">
      <c r="A25" s="15" t="s">
        <v>25</v>
      </c>
      <c r="B25" s="28" t="s">
        <v>4</v>
      </c>
      <c r="C25" s="10" t="s">
        <v>4</v>
      </c>
      <c r="D25" s="10" t="s">
        <v>4</v>
      </c>
      <c r="E25" s="29" t="s">
        <v>4</v>
      </c>
    </row>
    <row r="26" spans="1:5" ht="15">
      <c r="A26" s="15" t="s">
        <v>26</v>
      </c>
      <c r="B26" s="26">
        <f>B17+B18+B21-B23-B24</f>
        <v>58.816117824931503</v>
      </c>
      <c r="C26" s="2">
        <f>C17+C18+C21-C23-C24</f>
        <v>58.816117824931503</v>
      </c>
      <c r="D26" s="2">
        <f>D17+D18+D21-D23-D24</f>
        <v>56.563025007672877</v>
      </c>
      <c r="E26" s="27">
        <f>E17+E18+E21-E23-E24</f>
        <v>56.563025007672877</v>
      </c>
    </row>
    <row r="27" spans="1:5">
      <c r="A27" s="14" t="s">
        <v>27</v>
      </c>
      <c r="B27" s="32"/>
      <c r="C27" s="4"/>
      <c r="D27" s="4"/>
      <c r="E27" s="33"/>
    </row>
    <row r="28" spans="1:5" ht="15">
      <c r="A28" s="15" t="s">
        <v>28</v>
      </c>
      <c r="B28" s="26">
        <v>2</v>
      </c>
      <c r="C28" s="2">
        <v>1</v>
      </c>
      <c r="D28" s="2">
        <v>1</v>
      </c>
      <c r="E28" s="27">
        <v>1</v>
      </c>
    </row>
    <row r="29" spans="1:5" ht="15">
      <c r="A29" s="15" t="s">
        <v>29</v>
      </c>
      <c r="B29" s="26">
        <v>2</v>
      </c>
      <c r="C29" s="2">
        <v>1</v>
      </c>
      <c r="D29" s="2">
        <v>1</v>
      </c>
      <c r="E29" s="27">
        <v>1</v>
      </c>
    </row>
    <row r="30" spans="1:5" ht="45">
      <c r="A30" s="15" t="s">
        <v>30</v>
      </c>
      <c r="B30" s="26">
        <f>B31+10*LOG10(B28/B29)-B32</f>
        <v>0</v>
      </c>
      <c r="C30" s="2">
        <f>C31+10*LOG10(C28/C29)-C32</f>
        <v>0</v>
      </c>
      <c r="D30" s="2">
        <f>D31+10*LOG10(D28/D29)-D32</f>
        <v>0</v>
      </c>
      <c r="E30" s="27">
        <f>E31+10*LOG10(E28/E29)-E32</f>
        <v>0</v>
      </c>
    </row>
    <row r="31" spans="1:5" ht="15">
      <c r="A31" s="15" t="s">
        <v>31</v>
      </c>
      <c r="B31" s="26">
        <v>0</v>
      </c>
      <c r="C31" s="1">
        <v>0</v>
      </c>
      <c r="D31" s="1">
        <v>0</v>
      </c>
      <c r="E31" s="38">
        <v>0</v>
      </c>
    </row>
    <row r="32" spans="1:5" ht="45">
      <c r="A32" s="17" t="s">
        <v>32</v>
      </c>
      <c r="B32" s="26">
        <v>0</v>
      </c>
      <c r="C32" s="2">
        <v>0</v>
      </c>
      <c r="D32" s="2">
        <v>0</v>
      </c>
      <c r="E32" s="27">
        <v>0</v>
      </c>
    </row>
    <row r="33" spans="1:5" ht="30">
      <c r="A33" s="17" t="s">
        <v>61</v>
      </c>
      <c r="B33" s="26">
        <v>0</v>
      </c>
      <c r="C33" s="2">
        <v>0</v>
      </c>
      <c r="D33" s="2">
        <v>0</v>
      </c>
      <c r="E33" s="27">
        <v>0</v>
      </c>
    </row>
    <row r="34" spans="1:5" ht="30">
      <c r="A34" s="15" t="s">
        <v>33</v>
      </c>
      <c r="B34" s="26">
        <v>1</v>
      </c>
      <c r="C34" s="2">
        <v>1</v>
      </c>
      <c r="D34" s="2">
        <v>1</v>
      </c>
      <c r="E34" s="27">
        <v>1</v>
      </c>
    </row>
    <row r="35" spans="1:5" ht="15">
      <c r="A35" s="15" t="s">
        <v>34</v>
      </c>
      <c r="B35" s="26">
        <v>7</v>
      </c>
      <c r="C35" s="2">
        <v>7</v>
      </c>
      <c r="D35" s="2">
        <v>7</v>
      </c>
      <c r="E35" s="27">
        <v>7</v>
      </c>
    </row>
    <row r="36" spans="1:5" ht="15">
      <c r="A36" s="15" t="s">
        <v>35</v>
      </c>
      <c r="B36" s="26">
        <v>-174</v>
      </c>
      <c r="C36" s="2">
        <v>-174</v>
      </c>
      <c r="D36" s="2">
        <v>-174</v>
      </c>
      <c r="E36" s="27">
        <v>-174</v>
      </c>
    </row>
    <row r="37" spans="1:5" ht="15">
      <c r="A37" s="17" t="s">
        <v>36</v>
      </c>
      <c r="B37" s="26" t="s">
        <v>4</v>
      </c>
      <c r="C37" s="2" t="s">
        <v>4</v>
      </c>
      <c r="D37" s="2" t="s">
        <v>4</v>
      </c>
      <c r="E37" s="27" t="s">
        <v>4</v>
      </c>
    </row>
    <row r="38" spans="1:5" ht="15">
      <c r="A38" s="16" t="s">
        <v>37</v>
      </c>
      <c r="B38" s="34">
        <v>-999</v>
      </c>
      <c r="C38" s="5">
        <v>-999</v>
      </c>
      <c r="D38" s="5">
        <v>-999</v>
      </c>
      <c r="E38" s="35">
        <v>-999</v>
      </c>
    </row>
    <row r="39" spans="1:5" ht="30">
      <c r="A39" s="15" t="s">
        <v>62</v>
      </c>
      <c r="B39" s="28" t="s">
        <v>4</v>
      </c>
      <c r="C39" s="10" t="s">
        <v>4</v>
      </c>
      <c r="D39" s="10" t="s">
        <v>4</v>
      </c>
      <c r="E39" s="29" t="s">
        <v>4</v>
      </c>
    </row>
    <row r="40" spans="1:5" ht="30">
      <c r="A40" s="15" t="s">
        <v>63</v>
      </c>
      <c r="B40" s="26">
        <f>10*LOG10(10^((B35+B36)/10)+10^(B38/10))</f>
        <v>-167.00000000000003</v>
      </c>
      <c r="C40" s="2">
        <f>10*LOG10(10^((C35+C36)/10)+10^(C38/10))</f>
        <v>-167.00000000000003</v>
      </c>
      <c r="D40" s="2">
        <f>10*LOG10(10^((D35+D36)/10)+10^(D38/10))</f>
        <v>-167.00000000000003</v>
      </c>
      <c r="E40" s="27">
        <f>10*LOG10(10^((E35+E36)/10)+10^(E38/10))</f>
        <v>-167.00000000000003</v>
      </c>
    </row>
    <row r="41" spans="1:5" ht="15">
      <c r="A41" s="19" t="s">
        <v>39</v>
      </c>
      <c r="B41" s="26" t="s">
        <v>4</v>
      </c>
      <c r="C41" s="2" t="s">
        <v>4</v>
      </c>
      <c r="D41" s="2" t="s">
        <v>4</v>
      </c>
      <c r="E41" s="27" t="s">
        <v>4</v>
      </c>
    </row>
    <row r="42" spans="1:5" ht="15">
      <c r="A42" s="20" t="s">
        <v>40</v>
      </c>
      <c r="B42" s="36">
        <f>42*180*1000</f>
        <v>7560000</v>
      </c>
      <c r="C42" s="6">
        <f>42*180*1000</f>
        <v>7560000</v>
      </c>
      <c r="D42" s="5">
        <f>25*180*1000</f>
        <v>4500000</v>
      </c>
      <c r="E42" s="35">
        <f>25*180*1000</f>
        <v>4500000</v>
      </c>
    </row>
    <row r="43" spans="1:5" ht="15">
      <c r="A43" s="15" t="s">
        <v>41</v>
      </c>
      <c r="B43" s="26" t="s">
        <v>4</v>
      </c>
      <c r="C43" s="2" t="s">
        <v>4</v>
      </c>
      <c r="D43" s="2" t="s">
        <v>4</v>
      </c>
      <c r="E43" s="27" t="s">
        <v>4</v>
      </c>
    </row>
    <row r="44" spans="1:5" ht="15">
      <c r="A44" s="15" t="s">
        <v>42</v>
      </c>
      <c r="B44" s="26">
        <f>B40+10*LOG10(B42)</f>
        <v>-98.21478204498797</v>
      </c>
      <c r="C44" s="2">
        <f>C40+10*LOG10(C42)</f>
        <v>-98.21478204498797</v>
      </c>
      <c r="D44" s="2">
        <f>D40+10*LOG10(D42)</f>
        <v>-100.46787486224659</v>
      </c>
      <c r="E44" s="27">
        <f>E40+10*LOG10(E42)</f>
        <v>-100.46787486224659</v>
      </c>
    </row>
    <row r="45" spans="1:5" ht="15">
      <c r="A45" s="19" t="s">
        <v>43</v>
      </c>
      <c r="B45" s="26" t="s">
        <v>4</v>
      </c>
      <c r="C45" s="2" t="s">
        <v>4</v>
      </c>
      <c r="D45" s="2" t="s">
        <v>4</v>
      </c>
      <c r="E45" s="27" t="s">
        <v>4</v>
      </c>
    </row>
    <row r="46" spans="1:5" ht="15">
      <c r="A46" s="20" t="s">
        <v>44</v>
      </c>
      <c r="B46" s="36"/>
      <c r="C46" s="6"/>
      <c r="D46" s="6"/>
      <c r="E46" s="37"/>
    </row>
    <row r="47" spans="1:5" ht="15">
      <c r="A47" s="15" t="s">
        <v>45</v>
      </c>
      <c r="B47" s="26">
        <v>2</v>
      </c>
      <c r="C47" s="2">
        <v>2</v>
      </c>
      <c r="D47" s="2">
        <v>2</v>
      </c>
      <c r="E47" s="27">
        <v>2</v>
      </c>
    </row>
    <row r="48" spans="1:5" ht="30">
      <c r="A48" s="15" t="s">
        <v>46</v>
      </c>
      <c r="B48" s="26" t="s">
        <v>4</v>
      </c>
      <c r="C48" s="2" t="s">
        <v>4</v>
      </c>
      <c r="D48" s="2" t="s">
        <v>4</v>
      </c>
      <c r="E48" s="27" t="s">
        <v>4</v>
      </c>
    </row>
    <row r="49" spans="1:5" ht="33.75" customHeight="1">
      <c r="A49" s="15" t="s">
        <v>47</v>
      </c>
      <c r="B49" s="26">
        <v>0</v>
      </c>
      <c r="C49" s="2">
        <v>0</v>
      </c>
      <c r="D49" s="2">
        <v>0</v>
      </c>
      <c r="E49" s="27">
        <v>0</v>
      </c>
    </row>
    <row r="50" spans="1:5" ht="30">
      <c r="A50" s="15" t="s">
        <v>48</v>
      </c>
      <c r="B50" s="28" t="s">
        <v>4</v>
      </c>
      <c r="C50" s="10" t="s">
        <v>4</v>
      </c>
      <c r="D50" s="10" t="s">
        <v>4</v>
      </c>
      <c r="E50" s="29" t="s">
        <v>4</v>
      </c>
    </row>
    <row r="51" spans="1:5" ht="30">
      <c r="A51" s="15" t="s">
        <v>49</v>
      </c>
      <c r="B51" s="26">
        <f>B44+B46+B47-B49</f>
        <v>-96.21478204498797</v>
      </c>
      <c r="C51" s="2">
        <f>C44+C46+C47-C49</f>
        <v>-96.21478204498797</v>
      </c>
      <c r="D51" s="2">
        <f>D44+D46+D47-D49</f>
        <v>-98.467874862246589</v>
      </c>
      <c r="E51" s="27">
        <f>E44+E46+E47-E49</f>
        <v>-98.467874862246589</v>
      </c>
    </row>
    <row r="52" spans="1:5" ht="30">
      <c r="A52" s="21" t="s">
        <v>50</v>
      </c>
      <c r="B52" s="39" t="s">
        <v>4</v>
      </c>
      <c r="C52" s="8" t="s">
        <v>4</v>
      </c>
      <c r="D52" s="8" t="s">
        <v>4</v>
      </c>
      <c r="E52" s="40" t="s">
        <v>4</v>
      </c>
    </row>
    <row r="53" spans="1:5" ht="30">
      <c r="A53" s="22" t="s">
        <v>51</v>
      </c>
      <c r="B53" s="41">
        <f>B26+B30+B33-B34-B51</f>
        <v>154.03089986991947</v>
      </c>
      <c r="C53" s="7">
        <f t="shared" ref="C53:D53" si="0">C26+C30+C33-C34-C51</f>
        <v>154.03089986991947</v>
      </c>
      <c r="D53" s="7">
        <f t="shared" si="0"/>
        <v>154.03089986991947</v>
      </c>
      <c r="E53" s="42">
        <f t="shared" ref="E53" si="1">E26+E30+E33-E34-E51</f>
        <v>154.03089986991947</v>
      </c>
    </row>
    <row r="54" spans="1:5" ht="15.75" thickBot="1">
      <c r="A54" s="23" t="s">
        <v>71</v>
      </c>
      <c r="B54" s="65"/>
      <c r="C54" s="66"/>
      <c r="D54" s="66"/>
      <c r="E54" s="67"/>
    </row>
  </sheetData>
  <mergeCells count="2">
    <mergeCell ref="B1:E1"/>
    <mergeCell ref="B54:E54"/>
  </mergeCells>
  <phoneticPr fontId="4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54"/>
  <sheetViews>
    <sheetView zoomScaleNormal="100" workbookViewId="0">
      <pane ySplit="1" topLeftCell="A2" activePane="bottomLeft" state="frozen"/>
      <selection pane="bottomLeft" activeCell="A2" sqref="A2"/>
    </sheetView>
  </sheetViews>
  <sheetFormatPr defaultColWidth="9" defaultRowHeight="14.25"/>
  <cols>
    <col min="1" max="1" width="62.125" style="9" customWidth="1"/>
    <col min="2" max="2" width="15.625" style="11" customWidth="1"/>
    <col min="3" max="5" width="15.625" style="9" customWidth="1"/>
    <col min="6" max="16384" width="9" style="9"/>
  </cols>
  <sheetData>
    <row r="1" spans="1:5" ht="14.25" customHeight="1">
      <c r="A1" s="13" t="s">
        <v>81</v>
      </c>
      <c r="B1" s="62" t="s">
        <v>69</v>
      </c>
      <c r="C1" s="63"/>
      <c r="D1" s="63"/>
      <c r="E1" s="64"/>
    </row>
    <row r="2" spans="1:5" ht="85.5">
      <c r="A2" s="14" t="s">
        <v>0</v>
      </c>
      <c r="B2" s="24" t="s">
        <v>77</v>
      </c>
      <c r="C2" s="12" t="s">
        <v>78</v>
      </c>
      <c r="D2" s="12" t="s">
        <v>92</v>
      </c>
      <c r="E2" s="25" t="s">
        <v>85</v>
      </c>
    </row>
    <row r="3" spans="1:5" ht="15">
      <c r="A3" s="15" t="s">
        <v>1</v>
      </c>
      <c r="B3" s="26">
        <v>0.7</v>
      </c>
      <c r="C3" s="2">
        <v>0.7</v>
      </c>
      <c r="D3" s="2">
        <v>0.7</v>
      </c>
      <c r="E3" s="27">
        <v>0.7</v>
      </c>
    </row>
    <row r="4" spans="1:5" ht="15">
      <c r="A4" s="15" t="s">
        <v>2</v>
      </c>
      <c r="B4" s="26">
        <v>20</v>
      </c>
      <c r="C4" s="2">
        <v>20</v>
      </c>
      <c r="D4" s="2">
        <v>20</v>
      </c>
      <c r="E4" s="27">
        <v>20</v>
      </c>
    </row>
    <row r="5" spans="1:5" ht="15">
      <c r="A5" s="15" t="s">
        <v>3</v>
      </c>
      <c r="B5" s="28" t="s">
        <v>4</v>
      </c>
      <c r="C5" s="10" t="s">
        <v>4</v>
      </c>
      <c r="D5" s="10" t="s">
        <v>4</v>
      </c>
      <c r="E5" s="29" t="s">
        <v>4</v>
      </c>
    </row>
    <row r="6" spans="1:5" ht="15">
      <c r="A6" s="15" t="s">
        <v>5</v>
      </c>
      <c r="B6" s="28" t="s">
        <v>4</v>
      </c>
      <c r="C6" s="10" t="s">
        <v>4</v>
      </c>
      <c r="D6" s="10" t="s">
        <v>4</v>
      </c>
      <c r="E6" s="29" t="s">
        <v>4</v>
      </c>
    </row>
    <row r="7" spans="1:5" ht="15">
      <c r="A7" s="15" t="s">
        <v>6</v>
      </c>
      <c r="B7" s="30">
        <v>0.01</v>
      </c>
      <c r="C7" s="3">
        <v>0.01</v>
      </c>
      <c r="D7" s="3">
        <v>0.01</v>
      </c>
      <c r="E7" s="31">
        <v>0.01</v>
      </c>
    </row>
    <row r="8" spans="1:5" ht="15">
      <c r="A8" s="15" t="s">
        <v>7</v>
      </c>
      <c r="B8" s="28" t="s">
        <v>4</v>
      </c>
      <c r="C8" s="10" t="s">
        <v>4</v>
      </c>
      <c r="D8" s="10" t="s">
        <v>4</v>
      </c>
      <c r="E8" s="29" t="s">
        <v>4</v>
      </c>
    </row>
    <row r="9" spans="1:5" ht="15">
      <c r="A9" s="15" t="s">
        <v>8</v>
      </c>
      <c r="B9" s="26" t="s">
        <v>9</v>
      </c>
      <c r="C9" s="2" t="s">
        <v>9</v>
      </c>
      <c r="D9" s="2" t="s">
        <v>9</v>
      </c>
      <c r="E9" s="27" t="s">
        <v>9</v>
      </c>
    </row>
    <row r="10" spans="1:5" ht="15">
      <c r="A10" s="15" t="s">
        <v>10</v>
      </c>
      <c r="B10" s="26">
        <v>3</v>
      </c>
      <c r="C10" s="2">
        <v>3</v>
      </c>
      <c r="D10" s="2">
        <v>3</v>
      </c>
      <c r="E10" s="27">
        <v>3</v>
      </c>
    </row>
    <row r="11" spans="1:5">
      <c r="A11" s="14" t="s">
        <v>11</v>
      </c>
      <c r="B11" s="32"/>
      <c r="C11" s="4"/>
      <c r="D11" s="4"/>
      <c r="E11" s="33"/>
    </row>
    <row r="12" spans="1:5" ht="15" customHeight="1">
      <c r="A12" s="15" t="s">
        <v>12</v>
      </c>
      <c r="B12" s="26">
        <v>16</v>
      </c>
      <c r="C12" s="2">
        <v>16</v>
      </c>
      <c r="D12" s="2">
        <v>16</v>
      </c>
      <c r="E12" s="27">
        <v>16</v>
      </c>
    </row>
    <row r="13" spans="1:5" ht="15">
      <c r="A13" s="16" t="s">
        <v>13</v>
      </c>
      <c r="B13" s="34">
        <v>2</v>
      </c>
      <c r="C13" s="5">
        <v>2</v>
      </c>
      <c r="D13" s="5">
        <v>2</v>
      </c>
      <c r="E13" s="35">
        <v>2</v>
      </c>
    </row>
    <row r="14" spans="1:5" ht="15">
      <c r="A14" s="16" t="s">
        <v>14</v>
      </c>
      <c r="B14" s="34">
        <v>2</v>
      </c>
      <c r="C14" s="5">
        <v>2</v>
      </c>
      <c r="D14" s="5">
        <v>2</v>
      </c>
      <c r="E14" s="35">
        <v>2</v>
      </c>
    </row>
    <row r="15" spans="1:5" ht="15">
      <c r="A15" s="15" t="s">
        <v>15</v>
      </c>
      <c r="B15" s="26">
        <v>36</v>
      </c>
      <c r="C15" s="2">
        <v>36</v>
      </c>
      <c r="D15" s="2">
        <v>36</v>
      </c>
      <c r="E15" s="27">
        <v>36</v>
      </c>
    </row>
    <row r="16" spans="1:5" ht="15">
      <c r="A16" s="15" t="s">
        <v>16</v>
      </c>
      <c r="B16" s="26">
        <f>B15+10*LOG10(B4)</f>
        <v>49.010299956639813</v>
      </c>
      <c r="C16" s="2">
        <f>C15+10*LOG10(C4)</f>
        <v>49.010299956639813</v>
      </c>
      <c r="D16" s="2">
        <f>D15+10*LOG10(D4)</f>
        <v>49.010299956639813</v>
      </c>
      <c r="E16" s="27">
        <f>E15+10*LOG10(E4)</f>
        <v>49.010299956639813</v>
      </c>
    </row>
    <row r="17" spans="1:5" ht="30">
      <c r="A17" s="15" t="s">
        <v>17</v>
      </c>
      <c r="B17" s="26">
        <f>B15+10*LOG10(B41/1000000)</f>
        <v>45.365137424788934</v>
      </c>
      <c r="C17" s="2">
        <f>C15+10*LOG10(C41/1000000)</f>
        <v>45.365137424788934</v>
      </c>
      <c r="D17" s="2">
        <f>D15+10*LOG10(D41/1000000)</f>
        <v>42.354837468149121</v>
      </c>
      <c r="E17" s="27">
        <f>E15+10*LOG10(E41/1000000)</f>
        <v>42.354837468149121</v>
      </c>
    </row>
    <row r="18" spans="1:5" ht="45">
      <c r="A18" s="17" t="s">
        <v>18</v>
      </c>
      <c r="B18" s="26">
        <f>B19+10*LOG10(B12/B13)-B20</f>
        <v>17.030899869919438</v>
      </c>
      <c r="C18" s="2">
        <f>C19+10*LOG10(C12/C13)-C20</f>
        <v>17.030899869919438</v>
      </c>
      <c r="D18" s="2">
        <f>D19+10*LOG10(D12/D13)-D20</f>
        <v>17.030899869919438</v>
      </c>
      <c r="E18" s="27">
        <f>E19+10*LOG10(E12/E13)-E20</f>
        <v>17.030899869919438</v>
      </c>
    </row>
    <row r="19" spans="1:5" ht="15">
      <c r="A19" s="15" t="s">
        <v>19</v>
      </c>
      <c r="B19" s="26">
        <v>8</v>
      </c>
      <c r="C19" s="2">
        <v>8</v>
      </c>
      <c r="D19" s="2">
        <v>8</v>
      </c>
      <c r="E19" s="27">
        <v>8</v>
      </c>
    </row>
    <row r="20" spans="1:5" ht="45">
      <c r="A20" s="16" t="s">
        <v>20</v>
      </c>
      <c r="B20" s="34">
        <v>0</v>
      </c>
      <c r="C20" s="5">
        <v>0</v>
      </c>
      <c r="D20" s="5">
        <v>0</v>
      </c>
      <c r="E20" s="35">
        <v>0</v>
      </c>
    </row>
    <row r="21" spans="1:5" ht="61.5" customHeight="1">
      <c r="A21" s="18" t="s">
        <v>21</v>
      </c>
      <c r="B21" s="36">
        <v>0</v>
      </c>
      <c r="C21" s="6">
        <v>0</v>
      </c>
      <c r="D21" s="6">
        <v>0</v>
      </c>
      <c r="E21" s="37">
        <v>0</v>
      </c>
    </row>
    <row r="22" spans="1:5" ht="15">
      <c r="A22" s="15" t="s">
        <v>22</v>
      </c>
      <c r="B22" s="26">
        <v>0</v>
      </c>
      <c r="C22" s="2">
        <v>0</v>
      </c>
      <c r="D22" s="2">
        <v>0</v>
      </c>
      <c r="E22" s="27">
        <v>0</v>
      </c>
    </row>
    <row r="23" spans="1:5" ht="15">
      <c r="A23" s="15" t="s">
        <v>23</v>
      </c>
      <c r="B23" s="26">
        <v>0</v>
      </c>
      <c r="C23" s="2">
        <v>0</v>
      </c>
      <c r="D23" s="2">
        <v>0</v>
      </c>
      <c r="E23" s="27">
        <v>0</v>
      </c>
    </row>
    <row r="24" spans="1:5" ht="30">
      <c r="A24" s="15" t="s">
        <v>24</v>
      </c>
      <c r="B24" s="26">
        <v>3</v>
      </c>
      <c r="C24" s="2">
        <v>3</v>
      </c>
      <c r="D24" s="2">
        <v>3</v>
      </c>
      <c r="E24" s="27">
        <v>3</v>
      </c>
    </row>
    <row r="25" spans="1:5" ht="15">
      <c r="A25" s="15" t="s">
        <v>25</v>
      </c>
      <c r="B25" s="26">
        <f>B17+B18+B21+B22-B24</f>
        <v>59.396037294708371</v>
      </c>
      <c r="C25" s="2">
        <f>C17+C18+C21+C22-C24</f>
        <v>59.396037294708371</v>
      </c>
      <c r="D25" s="2">
        <f>D17+D18+D21+D22-D24</f>
        <v>56.385737338068559</v>
      </c>
      <c r="E25" s="27">
        <f>E17+E18+E21+E22-E24</f>
        <v>56.385737338068559</v>
      </c>
    </row>
    <row r="26" spans="1:5" ht="15">
      <c r="A26" s="15" t="s">
        <v>26</v>
      </c>
      <c r="B26" s="28" t="s">
        <v>4</v>
      </c>
      <c r="C26" s="10" t="s">
        <v>4</v>
      </c>
      <c r="D26" s="10" t="s">
        <v>4</v>
      </c>
      <c r="E26" s="29" t="s">
        <v>4</v>
      </c>
    </row>
    <row r="27" spans="1:5">
      <c r="A27" s="14" t="s">
        <v>27</v>
      </c>
      <c r="B27" s="32"/>
      <c r="C27" s="4"/>
      <c r="D27" s="4"/>
      <c r="E27" s="33"/>
    </row>
    <row r="28" spans="1:5" ht="15">
      <c r="A28" s="15" t="s">
        <v>28</v>
      </c>
      <c r="B28" s="26">
        <v>2</v>
      </c>
      <c r="C28" s="2">
        <v>1</v>
      </c>
      <c r="D28" s="2">
        <v>1</v>
      </c>
      <c r="E28" s="27">
        <v>1</v>
      </c>
    </row>
    <row r="29" spans="1:5" ht="15">
      <c r="A29" s="15" t="s">
        <v>29</v>
      </c>
      <c r="B29" s="26">
        <v>2</v>
      </c>
      <c r="C29" s="2">
        <v>1</v>
      </c>
      <c r="D29" s="2">
        <v>1</v>
      </c>
      <c r="E29" s="27">
        <v>1</v>
      </c>
    </row>
    <row r="30" spans="1:5" ht="45">
      <c r="A30" s="15" t="s">
        <v>30</v>
      </c>
      <c r="B30" s="26">
        <f>B31+10*LOG10(B28/B29)-B32</f>
        <v>0</v>
      </c>
      <c r="C30" s="2">
        <f>C31+10*LOG10(C28/C29)-C32</f>
        <v>0</v>
      </c>
      <c r="D30" s="2">
        <f>D31+10*LOG10(D28/D29)-D32</f>
        <v>0</v>
      </c>
      <c r="E30" s="27">
        <f>E31+10*LOG10(E28/E29)-E32</f>
        <v>0</v>
      </c>
    </row>
    <row r="31" spans="1:5" ht="15">
      <c r="A31" s="15" t="s">
        <v>31</v>
      </c>
      <c r="B31" s="26">
        <v>0</v>
      </c>
      <c r="C31" s="1">
        <v>0</v>
      </c>
      <c r="D31" s="1">
        <v>0</v>
      </c>
      <c r="E31" s="38">
        <v>0</v>
      </c>
    </row>
    <row r="32" spans="1:5" ht="45">
      <c r="A32" s="17" t="s">
        <v>32</v>
      </c>
      <c r="B32" s="26">
        <v>0</v>
      </c>
      <c r="C32" s="2">
        <v>0</v>
      </c>
      <c r="D32" s="2">
        <v>0</v>
      </c>
      <c r="E32" s="27">
        <v>0</v>
      </c>
    </row>
    <row r="33" spans="1:5" ht="30">
      <c r="A33" s="17" t="s">
        <v>61</v>
      </c>
      <c r="B33" s="26">
        <v>0</v>
      </c>
      <c r="C33" s="2">
        <v>0</v>
      </c>
      <c r="D33" s="2">
        <v>0</v>
      </c>
      <c r="E33" s="27">
        <v>0</v>
      </c>
    </row>
    <row r="34" spans="1:5" ht="30">
      <c r="A34" s="15" t="s">
        <v>33</v>
      </c>
      <c r="B34" s="26">
        <v>1</v>
      </c>
      <c r="C34" s="2">
        <v>1</v>
      </c>
      <c r="D34" s="2">
        <v>1</v>
      </c>
      <c r="E34" s="27">
        <v>1</v>
      </c>
    </row>
    <row r="35" spans="1:5" ht="15">
      <c r="A35" s="15" t="s">
        <v>34</v>
      </c>
      <c r="B35" s="26">
        <v>7</v>
      </c>
      <c r="C35" s="2">
        <v>7</v>
      </c>
      <c r="D35" s="2">
        <v>7</v>
      </c>
      <c r="E35" s="27">
        <v>7</v>
      </c>
    </row>
    <row r="36" spans="1:5" ht="15">
      <c r="A36" s="15" t="s">
        <v>35</v>
      </c>
      <c r="B36" s="26">
        <v>-174</v>
      </c>
      <c r="C36" s="2">
        <v>-174</v>
      </c>
      <c r="D36" s="2">
        <v>-174</v>
      </c>
      <c r="E36" s="27">
        <v>-174</v>
      </c>
    </row>
    <row r="37" spans="1:5" ht="15">
      <c r="A37" s="16" t="s">
        <v>36</v>
      </c>
      <c r="B37" s="34">
        <v>-999</v>
      </c>
      <c r="C37" s="5">
        <v>-999</v>
      </c>
      <c r="D37" s="5">
        <v>-999</v>
      </c>
      <c r="E37" s="35">
        <v>-999</v>
      </c>
    </row>
    <row r="38" spans="1:5" ht="15">
      <c r="A38" s="17" t="s">
        <v>37</v>
      </c>
      <c r="B38" s="26" t="s">
        <v>4</v>
      </c>
      <c r="C38" s="2" t="s">
        <v>4</v>
      </c>
      <c r="D38" s="2" t="s">
        <v>4</v>
      </c>
      <c r="E38" s="27" t="s">
        <v>4</v>
      </c>
    </row>
    <row r="39" spans="1:5" ht="30">
      <c r="A39" s="15" t="s">
        <v>62</v>
      </c>
      <c r="B39" s="26">
        <f>10*LOG10(10^((B35+B36)/10)+10^(B37/10))</f>
        <v>-167.00000000000003</v>
      </c>
      <c r="C39" s="2">
        <f>10*LOG10(10^((C35+C36)/10)+10^(C37/10))</f>
        <v>-167.00000000000003</v>
      </c>
      <c r="D39" s="2">
        <f>10*LOG10(10^((D35+D36)/10)+10^(D37/10))</f>
        <v>-167.00000000000003</v>
      </c>
      <c r="E39" s="27">
        <f>10*LOG10(10^((E35+E36)/10)+10^(E37/10))</f>
        <v>-167.00000000000003</v>
      </c>
    </row>
    <row r="40" spans="1:5" ht="30">
      <c r="A40" s="15" t="s">
        <v>63</v>
      </c>
      <c r="B40" s="28" t="s">
        <v>4</v>
      </c>
      <c r="C40" s="10" t="s">
        <v>4</v>
      </c>
      <c r="D40" s="10" t="s">
        <v>4</v>
      </c>
      <c r="E40" s="29" t="s">
        <v>4</v>
      </c>
    </row>
    <row r="41" spans="1:5" ht="15">
      <c r="A41" s="19" t="s">
        <v>39</v>
      </c>
      <c r="B41" s="34">
        <f>48*180*1000</f>
        <v>8640000</v>
      </c>
      <c r="C41" s="5">
        <f t="shared" ref="C41" si="0">48*180*1000</f>
        <v>8640000</v>
      </c>
      <c r="D41" s="5">
        <f>24*180*1000</f>
        <v>4320000</v>
      </c>
      <c r="E41" s="35">
        <f>24*180*1000</f>
        <v>4320000</v>
      </c>
    </row>
    <row r="42" spans="1:5" ht="15">
      <c r="A42" s="19" t="s">
        <v>40</v>
      </c>
      <c r="B42" s="26" t="s">
        <v>4</v>
      </c>
      <c r="C42" s="2" t="s">
        <v>4</v>
      </c>
      <c r="D42" s="2" t="s">
        <v>4</v>
      </c>
      <c r="E42" s="27" t="s">
        <v>4</v>
      </c>
    </row>
    <row r="43" spans="1:5" ht="15">
      <c r="A43" s="15" t="s">
        <v>41</v>
      </c>
      <c r="B43" s="26">
        <f>B39+10*LOG10(B41)</f>
        <v>-97.634862575211102</v>
      </c>
      <c r="C43" s="2">
        <f>C39+10*LOG10(C41)</f>
        <v>-97.634862575211102</v>
      </c>
      <c r="D43" s="2">
        <f>D39+10*LOG10(D41)</f>
        <v>-100.64516253185091</v>
      </c>
      <c r="E43" s="27">
        <f>E39+10*LOG10(E41)</f>
        <v>-100.64516253185091</v>
      </c>
    </row>
    <row r="44" spans="1:5" ht="15">
      <c r="A44" s="15" t="s">
        <v>42</v>
      </c>
      <c r="B44" s="28" t="s">
        <v>4</v>
      </c>
      <c r="C44" s="10" t="s">
        <v>4</v>
      </c>
      <c r="D44" s="10" t="s">
        <v>4</v>
      </c>
      <c r="E44" s="29" t="s">
        <v>4</v>
      </c>
    </row>
    <row r="45" spans="1:5" ht="15">
      <c r="A45" s="47" t="s">
        <v>43</v>
      </c>
      <c r="B45" s="34"/>
      <c r="C45" s="5"/>
      <c r="D45" s="5"/>
      <c r="E45" s="35"/>
    </row>
    <row r="46" spans="1:5" ht="15">
      <c r="A46" s="19" t="s">
        <v>44</v>
      </c>
      <c r="B46" s="26" t="s">
        <v>4</v>
      </c>
      <c r="C46" s="2" t="s">
        <v>4</v>
      </c>
      <c r="D46" s="2" t="s">
        <v>4</v>
      </c>
      <c r="E46" s="27" t="s">
        <v>4</v>
      </c>
    </row>
    <row r="47" spans="1:5" ht="15">
      <c r="A47" s="15" t="s">
        <v>45</v>
      </c>
      <c r="B47" s="26">
        <v>2</v>
      </c>
      <c r="C47" s="2">
        <v>2</v>
      </c>
      <c r="D47" s="2">
        <v>2</v>
      </c>
      <c r="E47" s="27">
        <v>2</v>
      </c>
    </row>
    <row r="48" spans="1:5" ht="30">
      <c r="A48" s="15" t="s">
        <v>46</v>
      </c>
      <c r="B48" s="26">
        <v>0</v>
      </c>
      <c r="C48" s="2">
        <v>0</v>
      </c>
      <c r="D48" s="2">
        <v>0</v>
      </c>
      <c r="E48" s="27">
        <v>0</v>
      </c>
    </row>
    <row r="49" spans="1:5" ht="33.75" customHeight="1">
      <c r="A49" s="15" t="s">
        <v>47</v>
      </c>
      <c r="B49" s="28" t="s">
        <v>4</v>
      </c>
      <c r="C49" s="10" t="s">
        <v>4</v>
      </c>
      <c r="D49" s="10" t="s">
        <v>4</v>
      </c>
      <c r="E49" s="29" t="s">
        <v>4</v>
      </c>
    </row>
    <row r="50" spans="1:5" ht="30">
      <c r="A50" s="15" t="s">
        <v>48</v>
      </c>
      <c r="B50" s="26">
        <f>B43+B45+B47-B48</f>
        <v>-95.634862575211102</v>
      </c>
      <c r="C50" s="2">
        <f>C43+C45+C47-C48</f>
        <v>-95.634862575211102</v>
      </c>
      <c r="D50" s="2">
        <f>D43+D45+D47-D48</f>
        <v>-98.645162531850914</v>
      </c>
      <c r="E50" s="27">
        <f>E43+E45+E47-E48</f>
        <v>-98.645162531850914</v>
      </c>
    </row>
    <row r="51" spans="1:5" ht="30">
      <c r="A51" s="15" t="s">
        <v>49</v>
      </c>
      <c r="B51" s="28" t="s">
        <v>4</v>
      </c>
      <c r="C51" s="10" t="s">
        <v>4</v>
      </c>
      <c r="D51" s="10" t="s">
        <v>4</v>
      </c>
      <c r="E51" s="29" t="s">
        <v>4</v>
      </c>
    </row>
    <row r="52" spans="1:5" ht="30">
      <c r="A52" s="22" t="s">
        <v>50</v>
      </c>
      <c r="B52" s="41">
        <f>B25+B30+B33-B34-B50</f>
        <v>154.03089986991947</v>
      </c>
      <c r="C52" s="7">
        <f t="shared" ref="C52:D52" si="1">C25+C30+C33-C34-C50</f>
        <v>154.03089986991947</v>
      </c>
      <c r="D52" s="7">
        <f t="shared" si="1"/>
        <v>154.03089986991947</v>
      </c>
      <c r="E52" s="42">
        <f t="shared" ref="E52" si="2">E25+E30+E33-E34-E50</f>
        <v>154.03089986991947</v>
      </c>
    </row>
    <row r="53" spans="1:5" ht="30">
      <c r="A53" s="21" t="s">
        <v>51</v>
      </c>
      <c r="B53" s="39" t="s">
        <v>4</v>
      </c>
      <c r="C53" s="8" t="s">
        <v>4</v>
      </c>
      <c r="D53" s="8" t="s">
        <v>4</v>
      </c>
      <c r="E53" s="40" t="s">
        <v>4</v>
      </c>
    </row>
    <row r="54" spans="1:5" ht="15.75" thickBot="1">
      <c r="A54" s="23" t="s">
        <v>71</v>
      </c>
      <c r="B54" s="65"/>
      <c r="C54" s="66"/>
      <c r="D54" s="66"/>
      <c r="E54" s="67"/>
    </row>
  </sheetData>
  <mergeCells count="2">
    <mergeCell ref="B1:E1"/>
    <mergeCell ref="B54:E54"/>
  </mergeCells>
  <phoneticPr fontId="4" type="noConversion"/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54"/>
  <sheetViews>
    <sheetView zoomScaleNormal="100" workbookViewId="0">
      <pane ySplit="1" topLeftCell="A2" activePane="bottomLeft" state="frozen"/>
      <selection pane="bottomLeft" activeCell="A2" sqref="A2"/>
    </sheetView>
  </sheetViews>
  <sheetFormatPr defaultColWidth="9" defaultRowHeight="14.25"/>
  <cols>
    <col min="1" max="1" width="62.125" style="9" customWidth="1"/>
    <col min="2" max="2" width="14.125" style="11" bestFit="1" customWidth="1"/>
    <col min="3" max="3" width="12.625" style="9" bestFit="1" customWidth="1"/>
    <col min="4" max="4" width="16" style="9" bestFit="1" customWidth="1"/>
    <col min="5" max="16384" width="9" style="9"/>
  </cols>
  <sheetData>
    <row r="1" spans="1:4" ht="14.25" customHeight="1">
      <c r="A1" s="13" t="s">
        <v>81</v>
      </c>
      <c r="B1" s="71" t="s">
        <v>69</v>
      </c>
      <c r="C1" s="72"/>
      <c r="D1" s="73"/>
    </row>
    <row r="2" spans="1:4" ht="57">
      <c r="A2" s="14" t="s">
        <v>0</v>
      </c>
      <c r="B2" s="24" t="s">
        <v>74</v>
      </c>
      <c r="C2" s="12" t="s">
        <v>73</v>
      </c>
      <c r="D2" s="25" t="s">
        <v>93</v>
      </c>
    </row>
    <row r="3" spans="1:4" ht="15">
      <c r="A3" s="15" t="s">
        <v>1</v>
      </c>
      <c r="B3" s="26">
        <v>0.7</v>
      </c>
      <c r="C3" s="2">
        <v>0.7</v>
      </c>
      <c r="D3" s="27">
        <v>0.7</v>
      </c>
    </row>
    <row r="4" spans="1:4" ht="15">
      <c r="A4" s="15" t="s">
        <v>2</v>
      </c>
      <c r="B4" s="26">
        <v>20</v>
      </c>
      <c r="C4" s="2">
        <v>20</v>
      </c>
      <c r="D4" s="27">
        <v>20</v>
      </c>
    </row>
    <row r="5" spans="1:4" ht="15">
      <c r="A5" s="15" t="s">
        <v>3</v>
      </c>
      <c r="B5" s="28" t="s">
        <v>4</v>
      </c>
      <c r="C5" s="10" t="s">
        <v>4</v>
      </c>
      <c r="D5" s="29" t="s">
        <v>4</v>
      </c>
    </row>
    <row r="6" spans="1:4" ht="15">
      <c r="A6" s="15" t="s">
        <v>5</v>
      </c>
      <c r="B6" s="26">
        <v>1000000</v>
      </c>
      <c r="C6" s="2">
        <v>1000000</v>
      </c>
      <c r="D6" s="27">
        <v>250000</v>
      </c>
    </row>
    <row r="7" spans="1:4" ht="15">
      <c r="A7" s="15" t="s">
        <v>6</v>
      </c>
      <c r="B7" s="28" t="s">
        <v>4</v>
      </c>
      <c r="C7" s="10" t="s">
        <v>4</v>
      </c>
      <c r="D7" s="29" t="s">
        <v>4</v>
      </c>
    </row>
    <row r="8" spans="1:4" ht="15">
      <c r="A8" s="15" t="s">
        <v>7</v>
      </c>
      <c r="B8" s="30">
        <v>0.1</v>
      </c>
      <c r="C8" s="3">
        <v>0.1</v>
      </c>
      <c r="D8" s="31">
        <v>0.1</v>
      </c>
    </row>
    <row r="9" spans="1:4" ht="15">
      <c r="A9" s="15" t="s">
        <v>8</v>
      </c>
      <c r="B9" s="26" t="s">
        <v>9</v>
      </c>
      <c r="C9" s="2" t="s">
        <v>9</v>
      </c>
      <c r="D9" s="27" t="s">
        <v>9</v>
      </c>
    </row>
    <row r="10" spans="1:4" ht="15">
      <c r="A10" s="15" t="s">
        <v>10</v>
      </c>
      <c r="B10" s="26">
        <v>3</v>
      </c>
      <c r="C10" s="2">
        <v>3</v>
      </c>
      <c r="D10" s="27">
        <v>3</v>
      </c>
    </row>
    <row r="11" spans="1:4">
      <c r="A11" s="14" t="s">
        <v>11</v>
      </c>
      <c r="B11" s="32"/>
      <c r="C11" s="4"/>
      <c r="D11" s="33"/>
    </row>
    <row r="12" spans="1:4" ht="15" customHeight="1">
      <c r="A12" s="15" t="s">
        <v>12</v>
      </c>
      <c r="B12" s="26">
        <v>16</v>
      </c>
      <c r="C12" s="2">
        <v>16</v>
      </c>
      <c r="D12" s="27">
        <v>16</v>
      </c>
    </row>
    <row r="13" spans="1:4" ht="15">
      <c r="A13" s="16" t="s">
        <v>13</v>
      </c>
      <c r="B13" s="34">
        <v>2</v>
      </c>
      <c r="C13" s="5">
        <v>2</v>
      </c>
      <c r="D13" s="35">
        <v>2</v>
      </c>
    </row>
    <row r="14" spans="1:4" ht="15">
      <c r="A14" s="16" t="s">
        <v>14</v>
      </c>
      <c r="B14" s="34">
        <v>2</v>
      </c>
      <c r="C14" s="5">
        <v>2</v>
      </c>
      <c r="D14" s="35">
        <v>2</v>
      </c>
    </row>
    <row r="15" spans="1:4" ht="15">
      <c r="A15" s="15" t="s">
        <v>15</v>
      </c>
      <c r="B15" s="26">
        <v>36</v>
      </c>
      <c r="C15" s="2">
        <v>36</v>
      </c>
      <c r="D15" s="27">
        <v>36</v>
      </c>
    </row>
    <row r="16" spans="1:4" ht="15">
      <c r="A16" s="15" t="s">
        <v>16</v>
      </c>
      <c r="B16" s="26">
        <f>B15+10*LOG10(B4)</f>
        <v>49.010299956639813</v>
      </c>
      <c r="C16" s="2">
        <f>C15+10*LOG10(C4)</f>
        <v>49.010299956639813</v>
      </c>
      <c r="D16" s="27">
        <f>D15+10*LOG10(D4)</f>
        <v>49.010299956639813</v>
      </c>
    </row>
    <row r="17" spans="1:4" ht="30">
      <c r="A17" s="15" t="s">
        <v>17</v>
      </c>
      <c r="B17" s="26">
        <f>B15+10*LOG10(B42/1000000)</f>
        <v>44.463371121298053</v>
      </c>
      <c r="C17" s="2">
        <f>C15+10*LOG10(C42/1000000)</f>
        <v>44.463371121298053</v>
      </c>
      <c r="D17" s="27">
        <f>D15+10*LOG10(D42/1000000)</f>
        <v>42.53212513775344</v>
      </c>
    </row>
    <row r="18" spans="1:4" ht="45">
      <c r="A18" s="17" t="s">
        <v>18</v>
      </c>
      <c r="B18" s="26">
        <f>B19+10*LOG10(B12/B13)-B20</f>
        <v>17.030899869919438</v>
      </c>
      <c r="C18" s="2">
        <f>C19+10*LOG10(C12/C13)-C20</f>
        <v>17.030899869919438</v>
      </c>
      <c r="D18" s="27">
        <f>D19+10*LOG10(D12/D13)-D20</f>
        <v>17.030899869919438</v>
      </c>
    </row>
    <row r="19" spans="1:4" ht="15">
      <c r="A19" s="15" t="s">
        <v>19</v>
      </c>
      <c r="B19" s="26">
        <v>8</v>
      </c>
      <c r="C19" s="2">
        <v>8</v>
      </c>
      <c r="D19" s="27">
        <v>8</v>
      </c>
    </row>
    <row r="20" spans="1:4" ht="45">
      <c r="A20" s="16" t="s">
        <v>20</v>
      </c>
      <c r="B20" s="34">
        <v>0</v>
      </c>
      <c r="C20" s="5">
        <v>0</v>
      </c>
      <c r="D20" s="35">
        <v>0</v>
      </c>
    </row>
    <row r="21" spans="1:4" ht="61.5" customHeight="1">
      <c r="A21" s="18" t="s">
        <v>21</v>
      </c>
      <c r="B21" s="36">
        <v>0</v>
      </c>
      <c r="C21" s="6">
        <v>0</v>
      </c>
      <c r="D21" s="37">
        <v>0</v>
      </c>
    </row>
    <row r="22" spans="1:4" ht="15">
      <c r="A22" s="15" t="s">
        <v>22</v>
      </c>
      <c r="B22" s="26">
        <v>0</v>
      </c>
      <c r="C22" s="2">
        <v>0</v>
      </c>
      <c r="D22" s="27">
        <v>0</v>
      </c>
    </row>
    <row r="23" spans="1:4" ht="15">
      <c r="A23" s="15" t="s">
        <v>23</v>
      </c>
      <c r="B23" s="26">
        <v>0</v>
      </c>
      <c r="C23" s="2">
        <v>0</v>
      </c>
      <c r="D23" s="27">
        <v>0</v>
      </c>
    </row>
    <row r="24" spans="1:4" ht="30">
      <c r="A24" s="15" t="s">
        <v>24</v>
      </c>
      <c r="B24" s="26">
        <v>3</v>
      </c>
      <c r="C24" s="2">
        <v>3</v>
      </c>
      <c r="D24" s="27">
        <v>3</v>
      </c>
    </row>
    <row r="25" spans="1:4" ht="15">
      <c r="A25" s="15" t="s">
        <v>25</v>
      </c>
      <c r="B25" s="28" t="s">
        <v>4</v>
      </c>
      <c r="C25" s="10" t="s">
        <v>4</v>
      </c>
      <c r="D25" s="29" t="s">
        <v>4</v>
      </c>
    </row>
    <row r="26" spans="1:4" ht="15">
      <c r="A26" s="15" t="s">
        <v>26</v>
      </c>
      <c r="B26" s="26">
        <f>B17+B18+B21-B23-B24</f>
        <v>58.494270991217491</v>
      </c>
      <c r="C26" s="2">
        <f>C17+C18+C21-C23-C24</f>
        <v>58.494270991217491</v>
      </c>
      <c r="D26" s="27">
        <f>D17+D18+D21-D23-D24</f>
        <v>56.563025007672877</v>
      </c>
    </row>
    <row r="27" spans="1:4">
      <c r="A27" s="14" t="s">
        <v>27</v>
      </c>
      <c r="B27" s="32"/>
      <c r="C27" s="4"/>
      <c r="D27" s="33"/>
    </row>
    <row r="28" spans="1:4" ht="15">
      <c r="A28" s="15" t="s">
        <v>28</v>
      </c>
      <c r="B28" s="26">
        <v>2</v>
      </c>
      <c r="C28" s="2">
        <v>1</v>
      </c>
      <c r="D28" s="27">
        <v>1</v>
      </c>
    </row>
    <row r="29" spans="1:4" ht="15">
      <c r="A29" s="15" t="s">
        <v>29</v>
      </c>
      <c r="B29" s="26">
        <v>2</v>
      </c>
      <c r="C29" s="2">
        <v>1</v>
      </c>
      <c r="D29" s="27">
        <v>1</v>
      </c>
    </row>
    <row r="30" spans="1:4" ht="45">
      <c r="A30" s="15" t="s">
        <v>30</v>
      </c>
      <c r="B30" s="26">
        <f>B31+10*LOG10(B28/B29)-B32</f>
        <v>0</v>
      </c>
      <c r="C30" s="2">
        <f>C31+10*LOG10(C28/C29)-C32</f>
        <v>0</v>
      </c>
      <c r="D30" s="27">
        <f>D31+10*LOG10(D28/D29)-D32</f>
        <v>0</v>
      </c>
    </row>
    <row r="31" spans="1:4" ht="15">
      <c r="A31" s="15" t="s">
        <v>31</v>
      </c>
      <c r="B31" s="26">
        <v>0</v>
      </c>
      <c r="C31" s="1">
        <v>0</v>
      </c>
      <c r="D31" s="38">
        <v>0</v>
      </c>
    </row>
    <row r="32" spans="1:4" ht="45">
      <c r="A32" s="17" t="s">
        <v>32</v>
      </c>
      <c r="B32" s="26">
        <v>0</v>
      </c>
      <c r="C32" s="2">
        <v>0</v>
      </c>
      <c r="D32" s="27">
        <v>0</v>
      </c>
    </row>
    <row r="33" spans="1:4" ht="30">
      <c r="A33" s="17" t="s">
        <v>61</v>
      </c>
      <c r="B33" s="26">
        <v>0</v>
      </c>
      <c r="C33" s="2">
        <v>0</v>
      </c>
      <c r="D33" s="27">
        <v>0</v>
      </c>
    </row>
    <row r="34" spans="1:4" ht="30">
      <c r="A34" s="15" t="s">
        <v>33</v>
      </c>
      <c r="B34" s="26">
        <v>1</v>
      </c>
      <c r="C34" s="2">
        <v>1</v>
      </c>
      <c r="D34" s="27">
        <v>1</v>
      </c>
    </row>
    <row r="35" spans="1:4" ht="15">
      <c r="A35" s="15" t="s">
        <v>34</v>
      </c>
      <c r="B35" s="26">
        <v>7</v>
      </c>
      <c r="C35" s="2">
        <v>7</v>
      </c>
      <c r="D35" s="27">
        <v>7</v>
      </c>
    </row>
    <row r="36" spans="1:4" ht="15">
      <c r="A36" s="15" t="s">
        <v>35</v>
      </c>
      <c r="B36" s="26">
        <v>-174</v>
      </c>
      <c r="C36" s="2">
        <v>-174</v>
      </c>
      <c r="D36" s="27">
        <v>-174</v>
      </c>
    </row>
    <row r="37" spans="1:4" ht="15">
      <c r="A37" s="17" t="s">
        <v>36</v>
      </c>
      <c r="B37" s="26" t="s">
        <v>4</v>
      </c>
      <c r="C37" s="2" t="s">
        <v>4</v>
      </c>
      <c r="D37" s="27" t="s">
        <v>4</v>
      </c>
    </row>
    <row r="38" spans="1:4" ht="15">
      <c r="A38" s="16" t="s">
        <v>37</v>
      </c>
      <c r="B38" s="34">
        <v>-999</v>
      </c>
      <c r="C38" s="5">
        <v>-999</v>
      </c>
      <c r="D38" s="35">
        <v>-999</v>
      </c>
    </row>
    <row r="39" spans="1:4" ht="30">
      <c r="A39" s="15" t="s">
        <v>62</v>
      </c>
      <c r="B39" s="28" t="s">
        <v>4</v>
      </c>
      <c r="C39" s="10" t="s">
        <v>4</v>
      </c>
      <c r="D39" s="29" t="s">
        <v>4</v>
      </c>
    </row>
    <row r="40" spans="1:4" ht="30">
      <c r="A40" s="15" t="s">
        <v>63</v>
      </c>
      <c r="B40" s="26">
        <f>10*LOG10(10^((B35+B36)/10)+10^(B38/10))</f>
        <v>-167.00000000000003</v>
      </c>
      <c r="C40" s="2">
        <f>10*LOG10(10^((C35+C36)/10)+10^(C38/10))</f>
        <v>-167.00000000000003</v>
      </c>
      <c r="D40" s="27">
        <f>10*LOG10(10^((D35+D36)/10)+10^(D38/10))</f>
        <v>-167.00000000000003</v>
      </c>
    </row>
    <row r="41" spans="1:4" ht="15">
      <c r="A41" s="19" t="s">
        <v>39</v>
      </c>
      <c r="B41" s="26" t="s">
        <v>4</v>
      </c>
      <c r="C41" s="2" t="s">
        <v>4</v>
      </c>
      <c r="D41" s="27" t="s">
        <v>4</v>
      </c>
    </row>
    <row r="42" spans="1:4" ht="15">
      <c r="A42" s="20" t="s">
        <v>40</v>
      </c>
      <c r="B42" s="36">
        <f>39*180*1000</f>
        <v>7020000</v>
      </c>
      <c r="C42" s="6">
        <f>39*180*1000</f>
        <v>7020000</v>
      </c>
      <c r="D42" s="35">
        <f>25*180*1000</f>
        <v>4500000</v>
      </c>
    </row>
    <row r="43" spans="1:4" ht="15">
      <c r="A43" s="15" t="s">
        <v>41</v>
      </c>
      <c r="B43" s="26" t="s">
        <v>4</v>
      </c>
      <c r="C43" s="2" t="s">
        <v>4</v>
      </c>
      <c r="D43" s="27" t="s">
        <v>4</v>
      </c>
    </row>
    <row r="44" spans="1:4" ht="15">
      <c r="A44" s="15" t="s">
        <v>42</v>
      </c>
      <c r="B44" s="26">
        <f>B40+10*LOG10(B42)</f>
        <v>-98.536628878701976</v>
      </c>
      <c r="C44" s="2">
        <f>C40+10*LOG10(C42)</f>
        <v>-98.536628878701976</v>
      </c>
      <c r="D44" s="27">
        <f>D40+10*LOG10(D42)</f>
        <v>-100.46787486224659</v>
      </c>
    </row>
    <row r="45" spans="1:4" ht="15">
      <c r="A45" s="19" t="s">
        <v>43</v>
      </c>
      <c r="B45" s="26" t="s">
        <v>4</v>
      </c>
      <c r="C45" s="2" t="s">
        <v>4</v>
      </c>
      <c r="D45" s="27" t="s">
        <v>4</v>
      </c>
    </row>
    <row r="46" spans="1:4" ht="15">
      <c r="A46" s="20" t="s">
        <v>44</v>
      </c>
      <c r="B46" s="36"/>
      <c r="C46" s="6"/>
      <c r="D46" s="37"/>
    </row>
    <row r="47" spans="1:4" ht="15">
      <c r="A47" s="15" t="s">
        <v>45</v>
      </c>
      <c r="B47" s="26">
        <v>2</v>
      </c>
      <c r="C47" s="2">
        <v>2</v>
      </c>
      <c r="D47" s="27">
        <v>2</v>
      </c>
    </row>
    <row r="48" spans="1:4" ht="30">
      <c r="A48" s="15" t="s">
        <v>46</v>
      </c>
      <c r="B48" s="26" t="s">
        <v>4</v>
      </c>
      <c r="C48" s="2" t="s">
        <v>4</v>
      </c>
      <c r="D48" s="27" t="s">
        <v>4</v>
      </c>
    </row>
    <row r="49" spans="1:4" ht="33.75" customHeight="1">
      <c r="A49" s="15" t="s">
        <v>47</v>
      </c>
      <c r="B49" s="26">
        <v>0</v>
      </c>
      <c r="C49" s="2">
        <v>0</v>
      </c>
      <c r="D49" s="27">
        <v>0</v>
      </c>
    </row>
    <row r="50" spans="1:4" ht="30">
      <c r="A50" s="15" t="s">
        <v>48</v>
      </c>
      <c r="B50" s="28" t="s">
        <v>4</v>
      </c>
      <c r="C50" s="10" t="s">
        <v>4</v>
      </c>
      <c r="D50" s="29" t="s">
        <v>4</v>
      </c>
    </row>
    <row r="51" spans="1:4" ht="30">
      <c r="A51" s="15" t="s">
        <v>49</v>
      </c>
      <c r="B51" s="26">
        <f>B44+B46+B47-B49</f>
        <v>-96.536628878701976</v>
      </c>
      <c r="C51" s="2">
        <f>C44+C46+C47-C49</f>
        <v>-96.536628878701976</v>
      </c>
      <c r="D51" s="27">
        <f>D44+D46+D47-D49</f>
        <v>-98.467874862246589</v>
      </c>
    </row>
    <row r="52" spans="1:4" ht="30">
      <c r="A52" s="21" t="s">
        <v>50</v>
      </c>
      <c r="B52" s="39" t="s">
        <v>4</v>
      </c>
      <c r="C52" s="8" t="s">
        <v>4</v>
      </c>
      <c r="D52" s="40" t="s">
        <v>4</v>
      </c>
    </row>
    <row r="53" spans="1:4" ht="30">
      <c r="A53" s="22" t="s">
        <v>51</v>
      </c>
      <c r="B53" s="41">
        <f>B26+B30+B33-B34-B51</f>
        <v>154.03089986991947</v>
      </c>
      <c r="C53" s="7">
        <f t="shared" ref="C53" si="0">C26+C30+C33-C34-C51</f>
        <v>154.03089986991947</v>
      </c>
      <c r="D53" s="42">
        <f t="shared" ref="D53" si="1">D26+D30+D33-D34-D51</f>
        <v>154.03089986991947</v>
      </c>
    </row>
    <row r="54" spans="1:4" ht="15.75" thickBot="1">
      <c r="A54" s="23" t="s">
        <v>71</v>
      </c>
      <c r="B54" s="65"/>
      <c r="C54" s="66"/>
      <c r="D54" s="67"/>
    </row>
  </sheetData>
  <mergeCells count="2">
    <mergeCell ref="B1:D1"/>
    <mergeCell ref="B54:D54"/>
  </mergeCells>
  <phoneticPr fontId="4" type="noConversion"/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_Flow_SignoffStatus xmlns="2f282d3b-eb4a-4b09-b61f-b9593442e286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3E9551B3FDDA24EBF0A209BAAD637CA" ma:contentTypeVersion="17" ma:contentTypeDescription="Create a new document." ma:contentTypeScope="" ma:versionID="e095ca369c297b516c2edc3b4e4eed57">
  <xsd:schema xmlns:xsd="http://www.w3.org/2001/XMLSchema" xmlns:xs="http://www.w3.org/2001/XMLSchema" xmlns:p="http://schemas.microsoft.com/office/2006/metadata/properties" xmlns:ns1="http://schemas.microsoft.com/sharepoint/v3" xmlns:ns2="2f282d3b-eb4a-4b09-b61f-b9593442e286" xmlns:ns3="9b239327-9e80-40e4-b1b7-4394fed77a33" targetNamespace="http://schemas.microsoft.com/office/2006/metadata/properties" ma:root="true" ma:fieldsID="718a2c12685b6f0600d082f95b142e57" ns1:_="" ns2:_="" ns3:_="">
    <xsd:import namespace="http://schemas.microsoft.com/sharepoint/v3"/>
    <xsd:import namespace="2f282d3b-eb4a-4b09-b61f-b9593442e286"/>
    <xsd:import namespace="9b239327-9e80-40e4-b1b7-4394fed77a3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_Flow_SignoffStatus" minOccurs="0"/>
                <xsd:element ref="ns2:MediaServiceAutoKeyPoints" minOccurs="0"/>
                <xsd:element ref="ns2:MediaServiceKeyPoints" minOccurs="0"/>
                <xsd:element ref="ns1:_ip_UnifiedCompliancePolicyProperties" minOccurs="0"/>
                <xsd:element ref="ns1:_ip_UnifiedCompliancePolicyUIAc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1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2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282d3b-eb4a-4b09-b61f-b9593442e28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_Flow_SignoffStatus" ma:index="18" nillable="true" ma:displayName="Sign-off status" ma:internalName="Sign_x002d_off_x0020_status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239327-9e80-40e4-b1b7-4394fed77a3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DB4C97F-E777-4938-90FA-2500A9B43DA3}">
  <ds:schemaRefs>
    <ds:schemaRef ds:uri="http://purl.org/dc/dcmitype/"/>
    <ds:schemaRef ds:uri="http://schemas.microsoft.com/office/infopath/2007/PartnerControls"/>
    <ds:schemaRef ds:uri="http://purl.org/dc/terms/"/>
    <ds:schemaRef ds:uri="9b239327-9e80-40e4-b1b7-4394fed77a33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2f282d3b-eb4a-4b09-b61f-b9593442e286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6BF6537E-1188-49EC-BB51-9E3C33102FA9}">
  <ds:schemaRefs/>
</ds:datastoreItem>
</file>

<file path=customXml/itemProps3.xml><?xml version="1.0" encoding="utf-8"?>
<ds:datastoreItem xmlns:ds="http://schemas.openxmlformats.org/officeDocument/2006/customXml" ds:itemID="{CE1FF881-0E55-4172-84CB-C19B681606E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2f282d3b-eb4a-4b09-b61f-b9593442e286"/>
    <ds:schemaRef ds:uri="9b239327-9e80-40e4-b1b7-4394fed77a3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PBCH</vt:lpstr>
      <vt:lpstr>PDCCH CSS</vt:lpstr>
      <vt:lpstr>SIB1</vt:lpstr>
      <vt:lpstr>PRACH Format 0</vt:lpstr>
      <vt:lpstr>Msg2</vt:lpstr>
      <vt:lpstr>Msg3</vt:lpstr>
      <vt:lpstr>Msg4</vt:lpstr>
      <vt:lpstr>PDCCH USS</vt:lpstr>
      <vt:lpstr>PDSCH</vt:lpstr>
      <vt:lpstr>PUSCH</vt:lpstr>
      <vt:lpstr>PUCCH 2 bits</vt:lpstr>
      <vt:lpstr>PUCCH 11 bits</vt:lpstr>
      <vt:lpstr>PUCCH 22 bits</vt:lpstr>
    </vt:vector>
  </TitlesOfParts>
  <Company>Huawei Technologies Co., Ltd.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 Bergman</dc:creator>
  <cp:lastModifiedBy>Johan Bergman</cp:lastModifiedBy>
  <cp:lastPrinted>2006-01-19T03:50:00Z</cp:lastPrinted>
  <dcterms:created xsi:type="dcterms:W3CDTF">2003-11-11T03:59:00Z</dcterms:created>
  <dcterms:modified xsi:type="dcterms:W3CDTF">2022-06-13T13:46:00Z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s_pID_725343">
    <vt:lpwstr>(4)xPIfDBNaCWEZOWKcMvMSURa7P5aZGT3vW89ptnwqENwFKhOYoj/4c5iQfJiQsmIVUBY5A9tV_x000d__x000d__x000d_
SpQXKoG3kDrHxbtwjjI2bTOdUwIkYr/W5/+ylhwSIPBkBSDq6AQyWQGUv+jLThg3nrFatU8D_x000d__x000d__x000d_
RxtLhhYzX+BOVOjRyKSUGFoqvbhe2mN9kaXYBU4xRuexYD0ZYCcYqGJrDgubNmnPhNmEYf4a_x000d__x000d__x000d_
+x3adntaFX6SA9Biln0bE</vt:lpwstr>
  </property>
  <property fmtid="{D5CDD505-2E9C-101B-9397-08002B2CF9AE}" pid="3" name="_ms_pID_7253431">
    <vt:lpwstr>D8O3VmwI+Z+PlISGjFExb4WrgeTq4XPkfm0hCre81xp56PEebhl_x000d__x000d__x000d_
XYYXFD11XlLvvike5JRQtmqtTp4NshrAT8MsoZP7ICMzMUYFkHT930bCAaaAhcJX/MpzdKQQ_x000d__x000d__x000d_
4Hyq5K+q74HwhApKetItk1FOE2x06JQRrdmUyTTBnHF0jbdXNYG1uTWPm9eJFNsKgN98Nr25_x000d__x000d__x000d_
s3UqtHQxxlK3pQexaSvmzHwV41HRA6xXiARy3iGtqp</vt:lpwstr>
  </property>
  <property fmtid="{D5CDD505-2E9C-101B-9397-08002B2CF9AE}" pid="4" name="_ms_pID_7253432">
    <vt:lpwstr>oNeTSWQYm0V5/MXRxHPt5ydn4yE2/u_x000d__x000d__x000d_
OQM/XRq8IseLeSeO9Eh/26gAvz5+qhierc1T8lvMZuPaU36C/9G9PuxqRsVgLFiPPxNFudRA_x000d__x000d__x000d_
AGuFqScwKMQtVeOuWcxq2qiNRCNBrGLp0A0L1Uba+TxrBvw/TowZdC4rQ07UpqVflcfepn32_x000d__x000d__x000d_
QtuRfZiZW20W7j/yyk5RsN1Kd44oVQTQuz4kuVKSNALeLaLc5hVkRqeL3TvVNn/</vt:lpwstr>
  </property>
  <property fmtid="{D5CDD505-2E9C-101B-9397-08002B2CF9AE}" pid="5" name="_ms_pID_7253433">
    <vt:lpwstr>OZ31sW5W4_x000d__x000d__x000d_
1++nvbQyLnNmMOnfXeqLBhOdakc=</vt:lpwstr>
  </property>
  <property fmtid="{D5CDD505-2E9C-101B-9397-08002B2CF9AE}" pid="6" name="_2015_ms_pID_725343">
    <vt:lpwstr>(3)M8vsE/wJ24qcKxQmo4AzIPfLoXax7K3JMZBJ8ztDPko/SVrMoveBhxzhMkIXgv8TzbTnHX7R_x000d__x000d__x000d_
z5aQ0CwKF9pl+LmHw/YNhPfTyXjuVLJgjAz3wvaAr7+DujX50h98bUYuBlyXtBlgX/HGeQYI_x000d__x000d__x000d_
LthUr2snWv5l74UzO9dj8zvuhfK2PQHnBwMqiArh5kcZI3XLb+ZJRiqB7hWMLCbm7OuDkXSO_x000d__x000d__x000d_
XObNt5BeqqsbHxf7aM</vt:lpwstr>
  </property>
  <property fmtid="{D5CDD505-2E9C-101B-9397-08002B2CF9AE}" pid="7" name="_2015_ms_pID_7253431">
    <vt:lpwstr>BJ+RDjnBOdRKWgz95jYIfuQWEbcwvdXb714OTvNPjSrl4S0AxKSduL_x000d__x000d__x000d_
LBC3eMKFNJhO2CP3Pskm9RDopncAz0xee+9u5f11mzIMe4BEa25xtJLQ7O8eJ1NFJaZL5gyN_x000d__x000d__x000d_
tH/417mUxNmwWhNVQsZR3Vl05VnxupcggsvnW0JjLpjvwNLxP5PUGPpIY7g2gbIQtteHh19m_x000d__x000d__x000d_
yhqHk7Tq5yIcsRDNlqzfCwYt0eYNFkzUBPkg</vt:lpwstr>
  </property>
  <property fmtid="{D5CDD505-2E9C-101B-9397-08002B2CF9AE}" pid="8" name="_2015_ms_pID_7253432">
    <vt:lpwstr>sseNkd7X2F3PERaRaYKLK2A=</vt:lpwstr>
  </property>
  <property fmtid="{D5CDD505-2E9C-101B-9397-08002B2CF9AE}" pid="9" name="_readonly">
    <vt:lpwstr/>
  </property>
  <property fmtid="{D5CDD505-2E9C-101B-9397-08002B2CF9AE}" pid="10" name="_change">
    <vt:lpwstr/>
  </property>
  <property fmtid="{D5CDD505-2E9C-101B-9397-08002B2CF9AE}" pid="11" name="_full-control">
    <vt:lpwstr/>
  </property>
  <property fmtid="{D5CDD505-2E9C-101B-9397-08002B2CF9AE}" pid="12" name="sflag">
    <vt:lpwstr>1558400932</vt:lpwstr>
  </property>
  <property fmtid="{D5CDD505-2E9C-101B-9397-08002B2CF9AE}" pid="13" name="ContentTypeId">
    <vt:lpwstr>0x010100F3E9551B3FDDA24EBF0A209BAAD637CA</vt:lpwstr>
  </property>
  <property fmtid="{D5CDD505-2E9C-101B-9397-08002B2CF9AE}" pid="14" name="_dlc_DocIdItemGuid">
    <vt:lpwstr>e6172cfd-13df-49ec-a207-d156e8766a72</vt:lpwstr>
  </property>
  <property fmtid="{D5CDD505-2E9C-101B-9397-08002B2CF9AE}" pid="15" name="EriCOLLCategory">
    <vt:lpwstr/>
  </property>
  <property fmtid="{D5CDD505-2E9C-101B-9397-08002B2CF9AE}" pid="16" name="TaxKeyword">
    <vt:lpwstr/>
  </property>
  <property fmtid="{D5CDD505-2E9C-101B-9397-08002B2CF9AE}" pid="17" name="EriCOLLCountry">
    <vt:lpwstr/>
  </property>
  <property fmtid="{D5CDD505-2E9C-101B-9397-08002B2CF9AE}" pid="18" name="EriCOLLCompetence">
    <vt:lpwstr/>
  </property>
  <property fmtid="{D5CDD505-2E9C-101B-9397-08002B2CF9AE}" pid="19" name="EriCOLLOrganizationUnit">
    <vt:lpwstr/>
  </property>
  <property fmtid="{D5CDD505-2E9C-101B-9397-08002B2CF9AE}" pid="20" name="EriCOLLProducts">
    <vt:lpwstr/>
  </property>
  <property fmtid="{D5CDD505-2E9C-101B-9397-08002B2CF9AE}" pid="21" name="EriCOLLCustomer">
    <vt:lpwstr/>
  </property>
  <property fmtid="{D5CDD505-2E9C-101B-9397-08002B2CF9AE}" pid="22" name="EriCOLLProjects">
    <vt:lpwstr/>
  </property>
  <property fmtid="{D5CDD505-2E9C-101B-9397-08002B2CF9AE}" pid="23" name="EriCOLLProcess">
    <vt:lpwstr/>
  </property>
  <property fmtid="{D5CDD505-2E9C-101B-9397-08002B2CF9AE}" pid="24" name="NSCPROP_SA">
    <vt:lpwstr>C:\Users\seunghoon.choi\Downloads\RedCapCoverage-700MHz-v000.xlsx</vt:lpwstr>
  </property>
  <property fmtid="{D5CDD505-2E9C-101B-9397-08002B2CF9AE}" pid="25" name="KSOProductBuildVer">
    <vt:lpwstr>2052-11.8.2.9022</vt:lpwstr>
  </property>
</Properties>
</file>