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eusyew\Downloads\"/>
    </mc:Choice>
  </mc:AlternateContent>
  <xr:revisionPtr revIDLastSave="0" documentId="13_ncr:1_{574FD940-6C27-49C2-9C78-B8207A5A3382}" xr6:coauthVersionLast="45" xr6:coauthVersionMax="45" xr10:uidLastSave="{00000000-0000-0000-0000-000000000000}"/>
  <bookViews>
    <workbookView xWindow="-103" yWindow="-103" windowWidth="33120" windowHeight="18120" tabRatio="774" activeTab="2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60" r:id="rId6"/>
    <sheet name="PUCCH 22bits" sheetId="61" r:id="rId7"/>
    <sheet name="PUSCH" sheetId="50" r:id="rId8"/>
    <sheet name="PDCCH CSS" sheetId="51" r:id="rId9"/>
    <sheet name="Msg2" sheetId="52" r:id="rId10"/>
    <sheet name="Msg4" sheetId="58" r:id="rId11"/>
    <sheet name="Msg3" sheetId="62" r:id="rId12"/>
    <sheet name="PBCH" sheetId="59" r:id="rId13"/>
    <sheet name="PRACH B4" sheetId="63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1" i="63" l="1"/>
  <c r="F41" i="63"/>
  <c r="G39" i="63"/>
  <c r="G43" i="63" s="1"/>
  <c r="G50" i="63" s="1"/>
  <c r="F39" i="63"/>
  <c r="F43" i="63" s="1"/>
  <c r="F50" i="63" s="1"/>
  <c r="G30" i="63"/>
  <c r="F30" i="63"/>
  <c r="G18" i="63"/>
  <c r="F18" i="63"/>
  <c r="G17" i="63"/>
  <c r="G64" i="63" s="1"/>
  <c r="F17" i="63"/>
  <c r="F64" i="63" s="1"/>
  <c r="G42" i="59"/>
  <c r="F42" i="59"/>
  <c r="E42" i="59"/>
  <c r="D42" i="59"/>
  <c r="D17" i="59" s="1"/>
  <c r="G40" i="59"/>
  <c r="G44" i="59" s="1"/>
  <c r="G51" i="59" s="1"/>
  <c r="F40" i="59"/>
  <c r="F44" i="59" s="1"/>
  <c r="F51" i="59" s="1"/>
  <c r="E40" i="59"/>
  <c r="E44" i="59" s="1"/>
  <c r="E51" i="59" s="1"/>
  <c r="D40" i="59"/>
  <c r="D44" i="59" s="1"/>
  <c r="D51" i="59" s="1"/>
  <c r="G30" i="59"/>
  <c r="F30" i="59"/>
  <c r="E30" i="59"/>
  <c r="D30" i="59"/>
  <c r="G18" i="59"/>
  <c r="F18" i="59"/>
  <c r="E18" i="59"/>
  <c r="D18" i="59"/>
  <c r="G17" i="59"/>
  <c r="G65" i="59" s="1"/>
  <c r="F17" i="59"/>
  <c r="E17" i="59"/>
  <c r="G16" i="59"/>
  <c r="F16" i="59"/>
  <c r="E16" i="59"/>
  <c r="D16" i="59"/>
  <c r="O42" i="62"/>
  <c r="N42" i="62"/>
  <c r="O40" i="62"/>
  <c r="O44" i="62" s="1"/>
  <c r="O51" i="62" s="1"/>
  <c r="N40" i="62"/>
  <c r="N44" i="62" s="1"/>
  <c r="N51" i="62" s="1"/>
  <c r="O30" i="62"/>
  <c r="N30" i="62"/>
  <c r="O18" i="62"/>
  <c r="N18" i="62"/>
  <c r="O17" i="62"/>
  <c r="O65" i="62" s="1"/>
  <c r="N17" i="62"/>
  <c r="N65" i="62" s="1"/>
  <c r="O42" i="58"/>
  <c r="N42" i="58"/>
  <c r="O40" i="58"/>
  <c r="O44" i="58" s="1"/>
  <c r="O51" i="58" s="1"/>
  <c r="N40" i="58"/>
  <c r="N44" i="58" s="1"/>
  <c r="N51" i="58" s="1"/>
  <c r="O30" i="58"/>
  <c r="N30" i="58"/>
  <c r="O18" i="58"/>
  <c r="N18" i="58"/>
  <c r="O17" i="58"/>
  <c r="N17" i="58"/>
  <c r="O16" i="58"/>
  <c r="N16" i="58"/>
  <c r="O42" i="52"/>
  <c r="N42" i="52"/>
  <c r="O40" i="52"/>
  <c r="O44" i="52" s="1"/>
  <c r="O51" i="52" s="1"/>
  <c r="N40" i="52"/>
  <c r="N44" i="52" s="1"/>
  <c r="N51" i="52" s="1"/>
  <c r="O30" i="52"/>
  <c r="N30" i="52"/>
  <c r="O18" i="52"/>
  <c r="N18" i="52"/>
  <c r="O17" i="52"/>
  <c r="O65" i="52" s="1"/>
  <c r="N17" i="52"/>
  <c r="N65" i="52" s="1"/>
  <c r="O16" i="52"/>
  <c r="N16" i="52"/>
  <c r="W41" i="51"/>
  <c r="V41" i="51"/>
  <c r="U41" i="51"/>
  <c r="T41" i="51"/>
  <c r="T17" i="51" s="1"/>
  <c r="W39" i="51"/>
  <c r="W43" i="51" s="1"/>
  <c r="W50" i="51" s="1"/>
  <c r="V39" i="51"/>
  <c r="V43" i="51" s="1"/>
  <c r="V50" i="51" s="1"/>
  <c r="U39" i="51"/>
  <c r="U43" i="51" s="1"/>
  <c r="U50" i="51" s="1"/>
  <c r="T39" i="51"/>
  <c r="T43" i="51" s="1"/>
  <c r="T50" i="51" s="1"/>
  <c r="W30" i="51"/>
  <c r="V30" i="51"/>
  <c r="U30" i="51"/>
  <c r="T30" i="51"/>
  <c r="W18" i="51"/>
  <c r="V18" i="51"/>
  <c r="U18" i="51"/>
  <c r="T18" i="51"/>
  <c r="W17" i="51"/>
  <c r="W64" i="51" s="1"/>
  <c r="V17" i="51"/>
  <c r="V64" i="51" s="1"/>
  <c r="U17" i="51"/>
  <c r="U64" i="51" s="1"/>
  <c r="W16" i="51"/>
  <c r="V16" i="51"/>
  <c r="U16" i="51"/>
  <c r="T16" i="51"/>
  <c r="S42" i="50"/>
  <c r="R42" i="50"/>
  <c r="Q42" i="50"/>
  <c r="Q44" i="50" s="1"/>
  <c r="Q51" i="50" s="1"/>
  <c r="S40" i="50"/>
  <c r="S44" i="50" s="1"/>
  <c r="S51" i="50" s="1"/>
  <c r="S65" i="50" s="1"/>
  <c r="R40" i="50"/>
  <c r="R44" i="50" s="1"/>
  <c r="R51" i="50" s="1"/>
  <c r="R65" i="50" s="1"/>
  <c r="Q40" i="50"/>
  <c r="S30" i="50"/>
  <c r="R30" i="50"/>
  <c r="Q30" i="50"/>
  <c r="S26" i="50"/>
  <c r="S53" i="50" s="1"/>
  <c r="S62" i="50" s="1"/>
  <c r="R26" i="50"/>
  <c r="S18" i="50"/>
  <c r="R18" i="50"/>
  <c r="Q18" i="50"/>
  <c r="S17" i="50"/>
  <c r="R17" i="50"/>
  <c r="Q17" i="50"/>
  <c r="Q65" i="50" s="1"/>
  <c r="M41" i="61"/>
  <c r="L41" i="61"/>
  <c r="M39" i="61"/>
  <c r="M43" i="61" s="1"/>
  <c r="M50" i="61" s="1"/>
  <c r="L39" i="61"/>
  <c r="L43" i="61" s="1"/>
  <c r="L50" i="61" s="1"/>
  <c r="M30" i="61"/>
  <c r="L30" i="61"/>
  <c r="M18" i="61"/>
  <c r="L18" i="61"/>
  <c r="M17" i="61"/>
  <c r="M64" i="61" s="1"/>
  <c r="L17" i="61"/>
  <c r="M43" i="60"/>
  <c r="M50" i="60" s="1"/>
  <c r="M64" i="60" s="1"/>
  <c r="M41" i="60"/>
  <c r="L41" i="60"/>
  <c r="M39" i="60"/>
  <c r="L39" i="60"/>
  <c r="L43" i="60" s="1"/>
  <c r="L50" i="60" s="1"/>
  <c r="M30" i="60"/>
  <c r="L30" i="60"/>
  <c r="M25" i="60"/>
  <c r="M18" i="60"/>
  <c r="L18" i="60"/>
  <c r="M17" i="60"/>
  <c r="L17" i="60"/>
  <c r="O41" i="47"/>
  <c r="N41" i="47"/>
  <c r="O39" i="47"/>
  <c r="O43" i="47" s="1"/>
  <c r="O50" i="47" s="1"/>
  <c r="N39" i="47"/>
  <c r="N43" i="47" s="1"/>
  <c r="N50" i="47" s="1"/>
  <c r="O30" i="47"/>
  <c r="N30" i="47"/>
  <c r="O18" i="47"/>
  <c r="N18" i="47"/>
  <c r="O17" i="47"/>
  <c r="O64" i="47" s="1"/>
  <c r="N17" i="47"/>
  <c r="N64" i="47" s="1"/>
  <c r="W41" i="32"/>
  <c r="V41" i="32"/>
  <c r="U41" i="32"/>
  <c r="U17" i="32" s="1"/>
  <c r="T41" i="32"/>
  <c r="T17" i="32" s="1"/>
  <c r="W39" i="32"/>
  <c r="W43" i="32" s="1"/>
  <c r="W50" i="32" s="1"/>
  <c r="V39" i="32"/>
  <c r="V43" i="32" s="1"/>
  <c r="V50" i="32" s="1"/>
  <c r="U39" i="32"/>
  <c r="U43" i="32" s="1"/>
  <c r="U50" i="32" s="1"/>
  <c r="T39" i="32"/>
  <c r="T43" i="32" s="1"/>
  <c r="T50" i="32" s="1"/>
  <c r="W30" i="32"/>
  <c r="V30" i="32"/>
  <c r="U30" i="32"/>
  <c r="T30" i="32"/>
  <c r="W18" i="32"/>
  <c r="V18" i="32"/>
  <c r="U18" i="32"/>
  <c r="T18" i="32"/>
  <c r="W17" i="32"/>
  <c r="W64" i="32" s="1"/>
  <c r="V17" i="32"/>
  <c r="W16" i="32"/>
  <c r="V16" i="32"/>
  <c r="U16" i="32"/>
  <c r="T16" i="32"/>
  <c r="W42" i="46"/>
  <c r="V42" i="46"/>
  <c r="U42" i="46"/>
  <c r="U17" i="46" s="1"/>
  <c r="T42" i="46"/>
  <c r="T17" i="46" s="1"/>
  <c r="W40" i="46"/>
  <c r="W44" i="46" s="1"/>
  <c r="W51" i="46" s="1"/>
  <c r="V40" i="46"/>
  <c r="V44" i="46" s="1"/>
  <c r="V51" i="46" s="1"/>
  <c r="U40" i="46"/>
  <c r="U44" i="46" s="1"/>
  <c r="U51" i="46" s="1"/>
  <c r="T40" i="46"/>
  <c r="T44" i="46" s="1"/>
  <c r="T51" i="46" s="1"/>
  <c r="W30" i="46"/>
  <c r="V30" i="46"/>
  <c r="U30" i="46"/>
  <c r="T30" i="46"/>
  <c r="W18" i="46"/>
  <c r="V18" i="46"/>
  <c r="U18" i="46"/>
  <c r="T18" i="46"/>
  <c r="W17" i="46"/>
  <c r="W65" i="46" s="1"/>
  <c r="V17" i="46"/>
  <c r="V65" i="46" s="1"/>
  <c r="W16" i="46"/>
  <c r="V16" i="46"/>
  <c r="U16" i="46"/>
  <c r="T16" i="46"/>
  <c r="F25" i="63" l="1"/>
  <c r="F52" i="63" s="1"/>
  <c r="F61" i="63" s="1"/>
  <c r="G25" i="63"/>
  <c r="G52" i="63" s="1"/>
  <c r="G61" i="63" s="1"/>
  <c r="D65" i="59"/>
  <c r="D26" i="59"/>
  <c r="D53" i="59" s="1"/>
  <c r="D62" i="59" s="1"/>
  <c r="E65" i="59"/>
  <c r="F65" i="59"/>
  <c r="G26" i="59"/>
  <c r="G53" i="59" s="1"/>
  <c r="G62" i="59" s="1"/>
  <c r="E26" i="59"/>
  <c r="E53" i="59" s="1"/>
  <c r="E62" i="59" s="1"/>
  <c r="F26" i="59"/>
  <c r="F53" i="59" s="1"/>
  <c r="F62" i="59" s="1"/>
  <c r="N26" i="62"/>
  <c r="N53" i="62" s="1"/>
  <c r="N62" i="62" s="1"/>
  <c r="O26" i="62"/>
  <c r="O53" i="62" s="1"/>
  <c r="O62" i="62" s="1"/>
  <c r="N65" i="58"/>
  <c r="O65" i="58"/>
  <c r="N26" i="58"/>
  <c r="N53" i="58" s="1"/>
  <c r="N62" i="58" s="1"/>
  <c r="O26" i="58"/>
  <c r="O53" i="58" s="1"/>
  <c r="O62" i="58" s="1"/>
  <c r="N26" i="52"/>
  <c r="N53" i="52" s="1"/>
  <c r="N62" i="52" s="1"/>
  <c r="O26" i="52"/>
  <c r="O53" i="52" s="1"/>
  <c r="O62" i="52" s="1"/>
  <c r="T64" i="51"/>
  <c r="T25" i="51"/>
  <c r="T52" i="51" s="1"/>
  <c r="T61" i="51" s="1"/>
  <c r="U25" i="51"/>
  <c r="U52" i="51" s="1"/>
  <c r="U61" i="51" s="1"/>
  <c r="V25" i="51"/>
  <c r="V52" i="51" s="1"/>
  <c r="V61" i="51" s="1"/>
  <c r="W25" i="51"/>
  <c r="W52" i="51" s="1"/>
  <c r="W61" i="51" s="1"/>
  <c r="R53" i="50"/>
  <c r="R62" i="50" s="1"/>
  <c r="Q26" i="50"/>
  <c r="Q53" i="50" s="1"/>
  <c r="Q62" i="50" s="1"/>
  <c r="L64" i="61"/>
  <c r="L25" i="61"/>
  <c r="L52" i="61" s="1"/>
  <c r="L61" i="61" s="1"/>
  <c r="M25" i="61"/>
  <c r="M52" i="61" s="1"/>
  <c r="M61" i="61" s="1"/>
  <c r="M52" i="60"/>
  <c r="M61" i="60" s="1"/>
  <c r="L64" i="60"/>
  <c r="L25" i="60"/>
  <c r="L52" i="60" s="1"/>
  <c r="L61" i="60" s="1"/>
  <c r="N25" i="47"/>
  <c r="N52" i="47" s="1"/>
  <c r="N61" i="47" s="1"/>
  <c r="O25" i="47"/>
  <c r="O52" i="47" s="1"/>
  <c r="O61" i="47" s="1"/>
  <c r="T64" i="32"/>
  <c r="T25" i="32"/>
  <c r="T52" i="32" s="1"/>
  <c r="T61" i="32" s="1"/>
  <c r="U64" i="32"/>
  <c r="U25" i="32"/>
  <c r="U52" i="32" s="1"/>
  <c r="U61" i="32" s="1"/>
  <c r="V64" i="32"/>
  <c r="V25" i="32"/>
  <c r="V52" i="32" s="1"/>
  <c r="V61" i="32" s="1"/>
  <c r="W25" i="32"/>
  <c r="W52" i="32" s="1"/>
  <c r="W61" i="32" s="1"/>
  <c r="T65" i="46"/>
  <c r="T26" i="46"/>
  <c r="T53" i="46" s="1"/>
  <c r="T62" i="46" s="1"/>
  <c r="U65" i="46"/>
  <c r="U26" i="46"/>
  <c r="U53" i="46" s="1"/>
  <c r="U62" i="46" s="1"/>
  <c r="V26" i="46"/>
  <c r="V53" i="46" s="1"/>
  <c r="V62" i="46" s="1"/>
  <c r="W26" i="46"/>
  <c r="W53" i="46" s="1"/>
  <c r="W62" i="46" s="1"/>
  <c r="M44" i="62" l="1"/>
  <c r="M51" i="62" s="1"/>
  <c r="M42" i="62"/>
  <c r="L42" i="62"/>
  <c r="M40" i="62"/>
  <c r="L40" i="62"/>
  <c r="L44" i="62" s="1"/>
  <c r="L51" i="62" s="1"/>
  <c r="M30" i="62"/>
  <c r="L30" i="62"/>
  <c r="M18" i="62"/>
  <c r="L18" i="62"/>
  <c r="M17" i="62"/>
  <c r="L17" i="62"/>
  <c r="M42" i="58"/>
  <c r="L42" i="58"/>
  <c r="L17" i="58" s="1"/>
  <c r="M40" i="58"/>
  <c r="M44" i="58" s="1"/>
  <c r="M51" i="58" s="1"/>
  <c r="L40" i="58"/>
  <c r="L44" i="58" s="1"/>
  <c r="L51" i="58" s="1"/>
  <c r="M30" i="58"/>
  <c r="L30" i="58"/>
  <c r="M18" i="58"/>
  <c r="L18" i="58"/>
  <c r="M17" i="58"/>
  <c r="M16" i="58"/>
  <c r="L16" i="58"/>
  <c r="M42" i="52"/>
  <c r="L42" i="52"/>
  <c r="L17" i="52" s="1"/>
  <c r="M40" i="52"/>
  <c r="L40" i="52"/>
  <c r="L44" i="52" s="1"/>
  <c r="L51" i="52" s="1"/>
  <c r="M30" i="52"/>
  <c r="L30" i="52"/>
  <c r="M18" i="52"/>
  <c r="L18" i="52"/>
  <c r="M17" i="52"/>
  <c r="M26" i="52" s="1"/>
  <c r="M16" i="52"/>
  <c r="L16" i="52"/>
  <c r="S41" i="51"/>
  <c r="S17" i="51" s="1"/>
  <c r="R41" i="51"/>
  <c r="R17" i="51" s="1"/>
  <c r="Q41" i="51"/>
  <c r="Q17" i="51" s="1"/>
  <c r="Q25" i="51" s="1"/>
  <c r="P41" i="51"/>
  <c r="P17" i="51" s="1"/>
  <c r="P25" i="51" s="1"/>
  <c r="S39" i="51"/>
  <c r="S43" i="51" s="1"/>
  <c r="S50" i="51" s="1"/>
  <c r="R39" i="51"/>
  <c r="R43" i="51" s="1"/>
  <c r="R50" i="51" s="1"/>
  <c r="Q39" i="51"/>
  <c r="P39" i="51"/>
  <c r="S30" i="51"/>
  <c r="R30" i="51"/>
  <c r="Q30" i="51"/>
  <c r="P30" i="51"/>
  <c r="S18" i="51"/>
  <c r="R18" i="51"/>
  <c r="Q18" i="51"/>
  <c r="P18" i="51"/>
  <c r="S16" i="51"/>
  <c r="R16" i="51"/>
  <c r="Q16" i="51"/>
  <c r="P16" i="51"/>
  <c r="P42" i="50"/>
  <c r="O42" i="50"/>
  <c r="N42" i="50"/>
  <c r="P40" i="50"/>
  <c r="P44" i="50" s="1"/>
  <c r="P51" i="50" s="1"/>
  <c r="O40" i="50"/>
  <c r="O44" i="50" s="1"/>
  <c r="O51" i="50" s="1"/>
  <c r="N40" i="50"/>
  <c r="N44" i="50" s="1"/>
  <c r="N51" i="50" s="1"/>
  <c r="P30" i="50"/>
  <c r="O30" i="50"/>
  <c r="N30" i="50"/>
  <c r="P18" i="50"/>
  <c r="O18" i="50"/>
  <c r="N18" i="50"/>
  <c r="P17" i="50"/>
  <c r="O17" i="50"/>
  <c r="N17" i="50"/>
  <c r="K41" i="60"/>
  <c r="J41" i="60"/>
  <c r="K39" i="60"/>
  <c r="J39" i="60"/>
  <c r="J43" i="60" s="1"/>
  <c r="J50" i="60" s="1"/>
  <c r="K30" i="60"/>
  <c r="J30" i="60"/>
  <c r="K18" i="60"/>
  <c r="J18" i="60"/>
  <c r="K17" i="60"/>
  <c r="J17" i="60"/>
  <c r="J25" i="60" s="1"/>
  <c r="M41" i="47"/>
  <c r="L41" i="47"/>
  <c r="M39" i="47"/>
  <c r="M43" i="47" s="1"/>
  <c r="M50" i="47" s="1"/>
  <c r="L39" i="47"/>
  <c r="L43" i="47" s="1"/>
  <c r="L50" i="47" s="1"/>
  <c r="M30" i="47"/>
  <c r="L30" i="47"/>
  <c r="M18" i="47"/>
  <c r="L18" i="47"/>
  <c r="M17" i="47"/>
  <c r="M25" i="47" s="1"/>
  <c r="L17" i="47"/>
  <c r="S42" i="46"/>
  <c r="S17" i="46" s="1"/>
  <c r="R42" i="46"/>
  <c r="R17" i="46" s="1"/>
  <c r="Q42" i="46"/>
  <c r="P42" i="46"/>
  <c r="S40" i="46"/>
  <c r="R40" i="46"/>
  <c r="Q40" i="46"/>
  <c r="Q44" i="46" s="1"/>
  <c r="Q51" i="46" s="1"/>
  <c r="P40" i="46"/>
  <c r="P44" i="46" s="1"/>
  <c r="P51" i="46" s="1"/>
  <c r="S30" i="46"/>
  <c r="R30" i="46"/>
  <c r="Q30" i="46"/>
  <c r="P30" i="46"/>
  <c r="S18" i="46"/>
  <c r="R18" i="46"/>
  <c r="Q18" i="46"/>
  <c r="P18" i="46"/>
  <c r="Q17" i="46"/>
  <c r="Q26" i="46" s="1"/>
  <c r="Q53" i="46" s="1"/>
  <c r="Q62" i="46" s="1"/>
  <c r="P17" i="46"/>
  <c r="P26" i="46" s="1"/>
  <c r="S16" i="46"/>
  <c r="R16" i="46"/>
  <c r="Q16" i="46"/>
  <c r="P16" i="46"/>
  <c r="S41" i="32"/>
  <c r="S43" i="32" s="1"/>
  <c r="S50" i="32" s="1"/>
  <c r="R41" i="32"/>
  <c r="Q41" i="32"/>
  <c r="Q17" i="32" s="1"/>
  <c r="P41" i="32"/>
  <c r="S39" i="32"/>
  <c r="R39" i="32"/>
  <c r="R43" i="32" s="1"/>
  <c r="R50" i="32" s="1"/>
  <c r="Q39" i="32"/>
  <c r="P39" i="32"/>
  <c r="S30" i="32"/>
  <c r="R30" i="32"/>
  <c r="Q30" i="32"/>
  <c r="P30" i="32"/>
  <c r="S18" i="32"/>
  <c r="R18" i="32"/>
  <c r="Q18" i="32"/>
  <c r="P18" i="32"/>
  <c r="R17" i="32"/>
  <c r="R25" i="32" s="1"/>
  <c r="P17" i="32"/>
  <c r="S16" i="32"/>
  <c r="R16" i="32"/>
  <c r="Q16" i="32"/>
  <c r="P16" i="32"/>
  <c r="P65" i="46" l="1"/>
  <c r="L25" i="47"/>
  <c r="P43" i="32"/>
  <c r="P50" i="32" s="1"/>
  <c r="P64" i="32" s="1"/>
  <c r="R44" i="46"/>
  <c r="R51" i="46" s="1"/>
  <c r="M52" i="47"/>
  <c r="M61" i="47" s="1"/>
  <c r="Q43" i="32"/>
  <c r="Q50" i="32" s="1"/>
  <c r="Q64" i="32" s="1"/>
  <c r="S44" i="46"/>
  <c r="S51" i="46" s="1"/>
  <c r="L26" i="62"/>
  <c r="Q65" i="46"/>
  <c r="K43" i="60"/>
  <c r="K50" i="60" s="1"/>
  <c r="P43" i="51"/>
  <c r="P50" i="51" s="1"/>
  <c r="P64" i="51" s="1"/>
  <c r="M44" i="52"/>
  <c r="M51" i="52" s="1"/>
  <c r="M65" i="52" s="1"/>
  <c r="M26" i="62"/>
  <c r="M53" i="62" s="1"/>
  <c r="M62" i="62" s="1"/>
  <c r="K64" i="60"/>
  <c r="Q43" i="51"/>
  <c r="Q50" i="51" s="1"/>
  <c r="Q64" i="51" s="1"/>
  <c r="M53" i="52"/>
  <c r="M62" i="52" s="1"/>
  <c r="L53" i="62"/>
  <c r="L62" i="62" s="1"/>
  <c r="L65" i="62"/>
  <c r="M65" i="62"/>
  <c r="L26" i="58"/>
  <c r="L53" i="58" s="1"/>
  <c r="L62" i="58" s="1"/>
  <c r="L65" i="58"/>
  <c r="M65" i="58"/>
  <c r="M26" i="58"/>
  <c r="M53" i="58" s="1"/>
  <c r="M62" i="58" s="1"/>
  <c r="L26" i="52"/>
  <c r="L53" i="52" s="1"/>
  <c r="L62" i="52" s="1"/>
  <c r="L65" i="52"/>
  <c r="R64" i="51"/>
  <c r="R25" i="51"/>
  <c r="R52" i="51" s="1"/>
  <c r="R61" i="51" s="1"/>
  <c r="S64" i="51"/>
  <c r="S25" i="51"/>
  <c r="S52" i="51" s="1"/>
  <c r="S61" i="51" s="1"/>
  <c r="P52" i="51"/>
  <c r="P61" i="51" s="1"/>
  <c r="Q52" i="51"/>
  <c r="Q61" i="51" s="1"/>
  <c r="N65" i="50"/>
  <c r="O65" i="50"/>
  <c r="P65" i="50"/>
  <c r="N26" i="50"/>
  <c r="N53" i="50" s="1"/>
  <c r="N62" i="50" s="1"/>
  <c r="O26" i="50"/>
  <c r="O53" i="50" s="1"/>
  <c r="O62" i="50" s="1"/>
  <c r="P26" i="50"/>
  <c r="P53" i="50" s="1"/>
  <c r="P62" i="50" s="1"/>
  <c r="J52" i="60"/>
  <c r="J61" i="60" s="1"/>
  <c r="J64" i="60"/>
  <c r="K25" i="60"/>
  <c r="K52" i="60" s="1"/>
  <c r="K61" i="60" s="1"/>
  <c r="L52" i="47"/>
  <c r="L61" i="47" s="1"/>
  <c r="L64" i="47"/>
  <c r="M64" i="47"/>
  <c r="R65" i="46"/>
  <c r="R26" i="46"/>
  <c r="R53" i="46" s="1"/>
  <c r="R62" i="46" s="1"/>
  <c r="S65" i="46"/>
  <c r="S26" i="46"/>
  <c r="S53" i="46" s="1"/>
  <c r="S62" i="46" s="1"/>
  <c r="P53" i="46"/>
  <c r="P62" i="46" s="1"/>
  <c r="R64" i="32"/>
  <c r="Q25" i="32"/>
  <c r="R52" i="32"/>
  <c r="R61" i="32" s="1"/>
  <c r="S17" i="32"/>
  <c r="P25" i="32"/>
  <c r="P52" i="32" s="1"/>
  <c r="P61" i="32" s="1"/>
  <c r="Q52" i="32" l="1"/>
  <c r="Q61" i="32" s="1"/>
  <c r="S64" i="32"/>
  <c r="S25" i="32"/>
  <c r="S52" i="32" s="1"/>
  <c r="S61" i="32" s="1"/>
  <c r="E41" i="63"/>
  <c r="D41" i="63"/>
  <c r="E39" i="63"/>
  <c r="E43" i="63" s="1"/>
  <c r="E50" i="63" s="1"/>
  <c r="D39" i="63"/>
  <c r="D43" i="63" s="1"/>
  <c r="D50" i="63" s="1"/>
  <c r="E30" i="63"/>
  <c r="D30" i="63"/>
  <c r="E18" i="63"/>
  <c r="D18" i="63"/>
  <c r="E17" i="63"/>
  <c r="D17" i="63"/>
  <c r="K42" i="62"/>
  <c r="J42" i="62"/>
  <c r="K40" i="62"/>
  <c r="K44" i="62" s="1"/>
  <c r="K51" i="62" s="1"/>
  <c r="J40" i="62"/>
  <c r="K30" i="62"/>
  <c r="J30" i="62"/>
  <c r="K18" i="62"/>
  <c r="J18" i="62"/>
  <c r="K17" i="62"/>
  <c r="J17" i="62"/>
  <c r="J26" i="62" s="1"/>
  <c r="K42" i="58"/>
  <c r="J42" i="58"/>
  <c r="K40" i="58"/>
  <c r="J40" i="58"/>
  <c r="K30" i="58"/>
  <c r="J30" i="58"/>
  <c r="K18" i="58"/>
  <c r="J18" i="58"/>
  <c r="K17" i="58"/>
  <c r="J17" i="58"/>
  <c r="K16" i="58"/>
  <c r="J16" i="58"/>
  <c r="K42" i="52"/>
  <c r="J42" i="52"/>
  <c r="J17" i="52" s="1"/>
  <c r="K40" i="52"/>
  <c r="K44" i="52" s="1"/>
  <c r="K51" i="52" s="1"/>
  <c r="J40" i="52"/>
  <c r="J44" i="52" s="1"/>
  <c r="J51" i="52" s="1"/>
  <c r="K30" i="52"/>
  <c r="J30" i="52"/>
  <c r="K18" i="52"/>
  <c r="J18" i="52"/>
  <c r="K17" i="52"/>
  <c r="K16" i="52"/>
  <c r="J16" i="52"/>
  <c r="O41" i="51"/>
  <c r="N41" i="51"/>
  <c r="N17" i="51" s="1"/>
  <c r="O39" i="51"/>
  <c r="N39" i="51"/>
  <c r="O30" i="51"/>
  <c r="N30" i="51"/>
  <c r="O18" i="51"/>
  <c r="N18" i="51"/>
  <c r="O17" i="51"/>
  <c r="O16" i="51"/>
  <c r="N16" i="51"/>
  <c r="M42" i="50"/>
  <c r="L42" i="50"/>
  <c r="M40" i="50"/>
  <c r="M44" i="50" s="1"/>
  <c r="M51" i="50" s="1"/>
  <c r="L40" i="50"/>
  <c r="L44" i="50" s="1"/>
  <c r="L51" i="50" s="1"/>
  <c r="M30" i="50"/>
  <c r="L30" i="50"/>
  <c r="M18" i="50"/>
  <c r="L18" i="50"/>
  <c r="M17" i="50"/>
  <c r="L17" i="50"/>
  <c r="K41" i="61"/>
  <c r="J41" i="61"/>
  <c r="K39" i="61"/>
  <c r="K43" i="61" s="1"/>
  <c r="K50" i="61" s="1"/>
  <c r="J39" i="61"/>
  <c r="J43" i="61" s="1"/>
  <c r="J50" i="61" s="1"/>
  <c r="K30" i="61"/>
  <c r="J30" i="61"/>
  <c r="K18" i="61"/>
  <c r="J18" i="61"/>
  <c r="K17" i="61"/>
  <c r="J17" i="61"/>
  <c r="K41" i="47"/>
  <c r="J41" i="47"/>
  <c r="K39" i="47"/>
  <c r="J39" i="47"/>
  <c r="K30" i="47"/>
  <c r="J30" i="47"/>
  <c r="K18" i="47"/>
  <c r="J18" i="47"/>
  <c r="K17" i="47"/>
  <c r="J17" i="47"/>
  <c r="O42" i="46"/>
  <c r="N42" i="46"/>
  <c r="O40" i="46"/>
  <c r="N40" i="46"/>
  <c r="N44" i="46" s="1"/>
  <c r="N51" i="46" s="1"/>
  <c r="O30" i="46"/>
  <c r="N30" i="46"/>
  <c r="O18" i="46"/>
  <c r="N18" i="46"/>
  <c r="O17" i="46"/>
  <c r="N17" i="46"/>
  <c r="O16" i="46"/>
  <c r="N16" i="46"/>
  <c r="O41" i="32"/>
  <c r="O17" i="32" s="1"/>
  <c r="O64" i="32" s="1"/>
  <c r="N41" i="32"/>
  <c r="O39" i="32"/>
  <c r="O43" i="32" s="1"/>
  <c r="O50" i="32" s="1"/>
  <c r="N39" i="32"/>
  <c r="N43" i="32" s="1"/>
  <c r="N50" i="32" s="1"/>
  <c r="O30" i="32"/>
  <c r="N30" i="32"/>
  <c r="O18" i="32"/>
  <c r="N18" i="32"/>
  <c r="N17" i="32"/>
  <c r="O16" i="32"/>
  <c r="N16" i="32"/>
  <c r="K65" i="62" l="1"/>
  <c r="J64" i="47"/>
  <c r="L65" i="50"/>
  <c r="O44" i="46"/>
  <c r="O51" i="46" s="1"/>
  <c r="O65" i="46" s="1"/>
  <c r="M65" i="50"/>
  <c r="J44" i="58"/>
  <c r="J51" i="58" s="1"/>
  <c r="J65" i="58" s="1"/>
  <c r="J43" i="47"/>
  <c r="J50" i="47" s="1"/>
  <c r="N43" i="51"/>
  <c r="N50" i="51" s="1"/>
  <c r="K44" i="58"/>
  <c r="K51" i="58" s="1"/>
  <c r="K43" i="47"/>
  <c r="K50" i="47" s="1"/>
  <c r="K64" i="47" s="1"/>
  <c r="O43" i="51"/>
  <c r="O50" i="51" s="1"/>
  <c r="J44" i="62"/>
  <c r="J51" i="62" s="1"/>
  <c r="J53" i="62" s="1"/>
  <c r="J62" i="62" s="1"/>
  <c r="D64" i="63"/>
  <c r="E64" i="63"/>
  <c r="D25" i="63"/>
  <c r="D52" i="63" s="1"/>
  <c r="D61" i="63" s="1"/>
  <c r="E25" i="63"/>
  <c r="E52" i="63" s="1"/>
  <c r="E61" i="63" s="1"/>
  <c r="K26" i="62"/>
  <c r="K53" i="62" s="1"/>
  <c r="K62" i="62" s="1"/>
  <c r="K65" i="58"/>
  <c r="J26" i="58"/>
  <c r="K26" i="58"/>
  <c r="K53" i="58" s="1"/>
  <c r="K62" i="58" s="1"/>
  <c r="J65" i="52"/>
  <c r="J26" i="52"/>
  <c r="J53" i="52" s="1"/>
  <c r="J62" i="52" s="1"/>
  <c r="K65" i="52"/>
  <c r="K26" i="52"/>
  <c r="K53" i="52" s="1"/>
  <c r="K62" i="52" s="1"/>
  <c r="N64" i="51"/>
  <c r="O64" i="51"/>
  <c r="N25" i="51"/>
  <c r="N52" i="51" s="1"/>
  <c r="N61" i="51" s="1"/>
  <c r="O25" i="51"/>
  <c r="O52" i="51" s="1"/>
  <c r="O61" i="51" s="1"/>
  <c r="L26" i="50"/>
  <c r="L53" i="50" s="1"/>
  <c r="L62" i="50" s="1"/>
  <c r="M26" i="50"/>
  <c r="M53" i="50" s="1"/>
  <c r="M62" i="50" s="1"/>
  <c r="J64" i="61"/>
  <c r="K64" i="61"/>
  <c r="J25" i="61"/>
  <c r="J52" i="61" s="1"/>
  <c r="J61" i="61" s="1"/>
  <c r="K25" i="61"/>
  <c r="K52" i="61" s="1"/>
  <c r="K61" i="61" s="1"/>
  <c r="J25" i="47"/>
  <c r="J52" i="47" s="1"/>
  <c r="J61" i="47" s="1"/>
  <c r="K25" i="47"/>
  <c r="K52" i="47" s="1"/>
  <c r="K61" i="47" s="1"/>
  <c r="N65" i="46"/>
  <c r="O26" i="46"/>
  <c r="N26" i="46"/>
  <c r="N53" i="46" s="1"/>
  <c r="N62" i="46" s="1"/>
  <c r="N64" i="32"/>
  <c r="N25" i="32"/>
  <c r="N52" i="32" s="1"/>
  <c r="N61" i="32" s="1"/>
  <c r="O25" i="32"/>
  <c r="O52" i="32" s="1"/>
  <c r="O61" i="32" s="1"/>
  <c r="J53" i="58" l="1"/>
  <c r="J62" i="58" s="1"/>
  <c r="O53" i="46"/>
  <c r="O62" i="46" s="1"/>
  <c r="J65" i="62"/>
  <c r="J40" i="50"/>
  <c r="C41" i="63"/>
  <c r="B41" i="63"/>
  <c r="C39" i="63"/>
  <c r="C43" i="63" s="1"/>
  <c r="C50" i="63" s="1"/>
  <c r="B39" i="63"/>
  <c r="B43" i="63" s="1"/>
  <c r="B50" i="63" s="1"/>
  <c r="C30" i="63"/>
  <c r="B30" i="63"/>
  <c r="C18" i="63"/>
  <c r="B18" i="63"/>
  <c r="C17" i="63"/>
  <c r="B17" i="63"/>
  <c r="C42" i="59"/>
  <c r="C17" i="59" s="1"/>
  <c r="B42" i="59"/>
  <c r="B17" i="59" s="1"/>
  <c r="C40" i="59"/>
  <c r="B40" i="59"/>
  <c r="C30" i="59"/>
  <c r="B30" i="59"/>
  <c r="C20" i="59"/>
  <c r="B20" i="59"/>
  <c r="C18" i="59"/>
  <c r="B18" i="59"/>
  <c r="C16" i="59"/>
  <c r="B16" i="59"/>
  <c r="I42" i="62"/>
  <c r="H42" i="62"/>
  <c r="I40" i="62"/>
  <c r="I44" i="62" s="1"/>
  <c r="I51" i="62" s="1"/>
  <c r="H40" i="62"/>
  <c r="H44" i="62" s="1"/>
  <c r="H51" i="62" s="1"/>
  <c r="I30" i="62"/>
  <c r="H30" i="62"/>
  <c r="I18" i="62"/>
  <c r="H18" i="62"/>
  <c r="I17" i="62"/>
  <c r="H17" i="62"/>
  <c r="I42" i="58"/>
  <c r="H42" i="58"/>
  <c r="H17" i="58" s="1"/>
  <c r="I40" i="58"/>
  <c r="H40" i="58"/>
  <c r="I30" i="58"/>
  <c r="H30" i="58"/>
  <c r="I20" i="58"/>
  <c r="I18" i="58" s="1"/>
  <c r="H20" i="58"/>
  <c r="H18" i="58" s="1"/>
  <c r="I17" i="58"/>
  <c r="I16" i="58"/>
  <c r="H16" i="58"/>
  <c r="I42" i="52"/>
  <c r="H42" i="52"/>
  <c r="I40" i="52"/>
  <c r="I44" i="52" s="1"/>
  <c r="I51" i="52" s="1"/>
  <c r="I65" i="52" s="1"/>
  <c r="H40" i="52"/>
  <c r="H44" i="52" s="1"/>
  <c r="H51" i="52" s="1"/>
  <c r="I30" i="52"/>
  <c r="H30" i="52"/>
  <c r="I20" i="52"/>
  <c r="I18" i="52" s="1"/>
  <c r="I26" i="52" s="1"/>
  <c r="H20" i="52"/>
  <c r="H18" i="52"/>
  <c r="I17" i="52"/>
  <c r="H17" i="52"/>
  <c r="I16" i="52"/>
  <c r="H16" i="52"/>
  <c r="M41" i="51"/>
  <c r="L41" i="51"/>
  <c r="M39" i="51"/>
  <c r="M43" i="51" s="1"/>
  <c r="M50" i="51" s="1"/>
  <c r="L39" i="51"/>
  <c r="L43" i="51" s="1"/>
  <c r="L50" i="51" s="1"/>
  <c r="M30" i="51"/>
  <c r="L30" i="51"/>
  <c r="M18" i="51"/>
  <c r="L18" i="51"/>
  <c r="M17" i="51"/>
  <c r="L17" i="51"/>
  <c r="M16" i="51"/>
  <c r="L16" i="51"/>
  <c r="K42" i="50"/>
  <c r="J42" i="50"/>
  <c r="J44" i="50" s="1"/>
  <c r="J51" i="50" s="1"/>
  <c r="K40" i="50"/>
  <c r="K44" i="50" s="1"/>
  <c r="K51" i="50" s="1"/>
  <c r="K30" i="50"/>
  <c r="J30" i="50"/>
  <c r="K18" i="50"/>
  <c r="J18" i="50"/>
  <c r="K17" i="50"/>
  <c r="J17" i="50"/>
  <c r="I41" i="61"/>
  <c r="H41" i="61"/>
  <c r="I39" i="61"/>
  <c r="H39" i="61"/>
  <c r="H43" i="61" s="1"/>
  <c r="H50" i="61" s="1"/>
  <c r="I30" i="61"/>
  <c r="H30" i="61"/>
  <c r="I18" i="61"/>
  <c r="H18" i="61"/>
  <c r="I17" i="61"/>
  <c r="H17" i="61"/>
  <c r="I41" i="60"/>
  <c r="H41" i="60"/>
  <c r="I39" i="60"/>
  <c r="I43" i="60" s="1"/>
  <c r="I50" i="60" s="1"/>
  <c r="H39" i="60"/>
  <c r="H43" i="60" s="1"/>
  <c r="H50" i="60" s="1"/>
  <c r="I30" i="60"/>
  <c r="H30" i="60"/>
  <c r="I18" i="60"/>
  <c r="H18" i="60"/>
  <c r="I17" i="60"/>
  <c r="H17" i="60"/>
  <c r="I41" i="47"/>
  <c r="H41" i="47"/>
  <c r="I39" i="47"/>
  <c r="I43" i="47" s="1"/>
  <c r="I50" i="47" s="1"/>
  <c r="H39" i="47"/>
  <c r="H43" i="47" s="1"/>
  <c r="H50" i="47" s="1"/>
  <c r="I30" i="47"/>
  <c r="H30" i="47"/>
  <c r="I18" i="47"/>
  <c r="H18" i="47"/>
  <c r="I17" i="47"/>
  <c r="I25" i="47" s="1"/>
  <c r="H17" i="47"/>
  <c r="H25" i="47" s="1"/>
  <c r="M42" i="46"/>
  <c r="M17" i="46" s="1"/>
  <c r="L42" i="46"/>
  <c r="L17" i="46" s="1"/>
  <c r="M40" i="46"/>
  <c r="M44" i="46" s="1"/>
  <c r="M51" i="46" s="1"/>
  <c r="L40" i="46"/>
  <c r="M30" i="46"/>
  <c r="L30" i="46"/>
  <c r="M18" i="46"/>
  <c r="L18" i="46"/>
  <c r="M16" i="46"/>
  <c r="L16" i="46"/>
  <c r="M41" i="32"/>
  <c r="L41" i="32"/>
  <c r="M39" i="32"/>
  <c r="M43" i="32" s="1"/>
  <c r="M50" i="32" s="1"/>
  <c r="L39" i="32"/>
  <c r="L43" i="32" s="1"/>
  <c r="L50" i="32" s="1"/>
  <c r="M30" i="32"/>
  <c r="L30" i="32"/>
  <c r="M18" i="32"/>
  <c r="L18" i="32"/>
  <c r="M17" i="32"/>
  <c r="L17" i="32"/>
  <c r="M16" i="32"/>
  <c r="L16" i="32"/>
  <c r="H26" i="58" l="1"/>
  <c r="H53" i="58" s="1"/>
  <c r="H62" i="58" s="1"/>
  <c r="H65" i="52"/>
  <c r="C26" i="59"/>
  <c r="C53" i="59" s="1"/>
  <c r="C62" i="59" s="1"/>
  <c r="H26" i="52"/>
  <c r="H64" i="60"/>
  <c r="L64" i="32"/>
  <c r="I64" i="60"/>
  <c r="I43" i="61"/>
  <c r="I50" i="61" s="1"/>
  <c r="H44" i="58"/>
  <c r="H51" i="58" s="1"/>
  <c r="H65" i="58" s="1"/>
  <c r="B44" i="59"/>
  <c r="B51" i="59" s="1"/>
  <c r="B65" i="59" s="1"/>
  <c r="B26" i="59"/>
  <c r="H65" i="62"/>
  <c r="H52" i="47"/>
  <c r="H61" i="47" s="1"/>
  <c r="M64" i="32"/>
  <c r="L44" i="46"/>
  <c r="L51" i="46" s="1"/>
  <c r="I44" i="58"/>
  <c r="I51" i="58" s="1"/>
  <c r="I65" i="58" s="1"/>
  <c r="C44" i="59"/>
  <c r="C51" i="59" s="1"/>
  <c r="C65" i="59" s="1"/>
  <c r="L65" i="46"/>
  <c r="B64" i="63"/>
  <c r="C64" i="63"/>
  <c r="B25" i="63"/>
  <c r="B52" i="63" s="1"/>
  <c r="B61" i="63" s="1"/>
  <c r="C25" i="63"/>
  <c r="C52" i="63" s="1"/>
  <c r="C61" i="63" s="1"/>
  <c r="B53" i="59"/>
  <c r="B62" i="59" s="1"/>
  <c r="I65" i="62"/>
  <c r="H26" i="62"/>
  <c r="H53" i="62" s="1"/>
  <c r="H62" i="62" s="1"/>
  <c r="I26" i="62"/>
  <c r="I53" i="62" s="1"/>
  <c r="I62" i="62" s="1"/>
  <c r="I26" i="58"/>
  <c r="H53" i="52"/>
  <c r="H62" i="52" s="1"/>
  <c r="I53" i="52"/>
  <c r="I62" i="52" s="1"/>
  <c r="L64" i="51"/>
  <c r="M64" i="51"/>
  <c r="L25" i="51"/>
  <c r="L52" i="51" s="1"/>
  <c r="L61" i="51" s="1"/>
  <c r="M25" i="51"/>
  <c r="M52" i="51" s="1"/>
  <c r="M61" i="51" s="1"/>
  <c r="J65" i="50"/>
  <c r="K65" i="50"/>
  <c r="J26" i="50"/>
  <c r="J53" i="50" s="1"/>
  <c r="J62" i="50" s="1"/>
  <c r="K26" i="50"/>
  <c r="K53" i="50" s="1"/>
  <c r="K62" i="50" s="1"/>
  <c r="H64" i="61"/>
  <c r="I64" i="61"/>
  <c r="H25" i="61"/>
  <c r="H52" i="61" s="1"/>
  <c r="H61" i="61" s="1"/>
  <c r="I25" i="61"/>
  <c r="I52" i="61" s="1"/>
  <c r="I61" i="61" s="1"/>
  <c r="H25" i="60"/>
  <c r="H52" i="60" s="1"/>
  <c r="H61" i="60" s="1"/>
  <c r="I25" i="60"/>
  <c r="I52" i="60" s="1"/>
  <c r="I61" i="60" s="1"/>
  <c r="I52" i="47"/>
  <c r="I61" i="47" s="1"/>
  <c r="I64" i="47"/>
  <c r="H64" i="47"/>
  <c r="M65" i="46"/>
  <c r="M26" i="46"/>
  <c r="M53" i="46" s="1"/>
  <c r="M62" i="46" s="1"/>
  <c r="L26" i="46"/>
  <c r="L53" i="46" s="1"/>
  <c r="L62" i="46" s="1"/>
  <c r="L25" i="32"/>
  <c r="L52" i="32" s="1"/>
  <c r="L61" i="32" s="1"/>
  <c r="M25" i="32"/>
  <c r="M52" i="32" s="1"/>
  <c r="M61" i="32" s="1"/>
  <c r="I53" i="58" l="1"/>
  <c r="I62" i="58" s="1"/>
  <c r="G42" i="62"/>
  <c r="F42" i="62"/>
  <c r="G40" i="62"/>
  <c r="G44" i="62" s="1"/>
  <c r="G51" i="62" s="1"/>
  <c r="G65" i="62" s="1"/>
  <c r="F40" i="62"/>
  <c r="F44" i="62" s="1"/>
  <c r="F51" i="62" s="1"/>
  <c r="F65" i="62" s="1"/>
  <c r="G30" i="62"/>
  <c r="F30" i="62"/>
  <c r="G18" i="62"/>
  <c r="F18" i="62"/>
  <c r="G17" i="62"/>
  <c r="F17" i="62"/>
  <c r="G42" i="58"/>
  <c r="F42" i="58"/>
  <c r="G40" i="58"/>
  <c r="G44" i="58" s="1"/>
  <c r="G51" i="58" s="1"/>
  <c r="G65" i="58" s="1"/>
  <c r="F40" i="58"/>
  <c r="G30" i="58"/>
  <c r="F30" i="58"/>
  <c r="G18" i="58"/>
  <c r="F18" i="58"/>
  <c r="G17" i="58"/>
  <c r="G26" i="58" s="1"/>
  <c r="F17" i="58"/>
  <c r="F26" i="58" s="1"/>
  <c r="G16" i="58"/>
  <c r="F16" i="58"/>
  <c r="G42" i="52"/>
  <c r="G17" i="52" s="1"/>
  <c r="F42" i="52"/>
  <c r="F17" i="52" s="1"/>
  <c r="F65" i="52" s="1"/>
  <c r="G40" i="52"/>
  <c r="F40" i="52"/>
  <c r="F44" i="52" s="1"/>
  <c r="F51" i="52" s="1"/>
  <c r="G30" i="52"/>
  <c r="F30" i="52"/>
  <c r="G18" i="52"/>
  <c r="F18" i="52"/>
  <c r="G16" i="52"/>
  <c r="F16" i="52"/>
  <c r="K41" i="51"/>
  <c r="J41" i="51"/>
  <c r="J17" i="51" s="1"/>
  <c r="I41" i="51"/>
  <c r="I17" i="51" s="1"/>
  <c r="H41" i="51"/>
  <c r="H17" i="51" s="1"/>
  <c r="K39" i="51"/>
  <c r="J39" i="51"/>
  <c r="J43" i="51" s="1"/>
  <c r="J50" i="51" s="1"/>
  <c r="I39" i="51"/>
  <c r="H39" i="51"/>
  <c r="K30" i="51"/>
  <c r="J30" i="51"/>
  <c r="I30" i="51"/>
  <c r="H30" i="51"/>
  <c r="K18" i="51"/>
  <c r="J18" i="51"/>
  <c r="I18" i="51"/>
  <c r="H18" i="51"/>
  <c r="K17" i="51"/>
  <c r="K16" i="51"/>
  <c r="J16" i="51"/>
  <c r="I16" i="51"/>
  <c r="H16" i="51"/>
  <c r="I42" i="50"/>
  <c r="H42" i="50"/>
  <c r="G42" i="50"/>
  <c r="I40" i="50"/>
  <c r="I44" i="50" s="1"/>
  <c r="I51" i="50" s="1"/>
  <c r="I65" i="50" s="1"/>
  <c r="H40" i="50"/>
  <c r="G40" i="50"/>
  <c r="I30" i="50"/>
  <c r="H30" i="50"/>
  <c r="G30" i="50"/>
  <c r="I18" i="50"/>
  <c r="H18" i="50"/>
  <c r="G18" i="50"/>
  <c r="I17" i="50"/>
  <c r="H17" i="50"/>
  <c r="G17" i="50"/>
  <c r="G41" i="61"/>
  <c r="F41" i="61"/>
  <c r="G39" i="61"/>
  <c r="G43" i="61" s="1"/>
  <c r="G50" i="61" s="1"/>
  <c r="G64" i="61" s="1"/>
  <c r="F39" i="61"/>
  <c r="G30" i="61"/>
  <c r="F30" i="61"/>
  <c r="G18" i="61"/>
  <c r="F18" i="61"/>
  <c r="G17" i="61"/>
  <c r="F17" i="61"/>
  <c r="G41" i="60"/>
  <c r="G43" i="60" s="1"/>
  <c r="G50" i="60" s="1"/>
  <c r="F41" i="60"/>
  <c r="G39" i="60"/>
  <c r="F39" i="60"/>
  <c r="F43" i="60" s="1"/>
  <c r="F50" i="60" s="1"/>
  <c r="G30" i="60"/>
  <c r="F30" i="60"/>
  <c r="G18" i="60"/>
  <c r="F18" i="60"/>
  <c r="G17" i="60"/>
  <c r="G25" i="60" s="1"/>
  <c r="F17" i="60"/>
  <c r="G41" i="47"/>
  <c r="F41" i="47"/>
  <c r="G39" i="47"/>
  <c r="F39" i="47"/>
  <c r="G30" i="47"/>
  <c r="F30" i="47"/>
  <c r="G18" i="47"/>
  <c r="F18" i="47"/>
  <c r="G17" i="47"/>
  <c r="F17" i="47"/>
  <c r="K42" i="46"/>
  <c r="J42" i="46"/>
  <c r="I42" i="46"/>
  <c r="H42" i="46"/>
  <c r="H17" i="46" s="1"/>
  <c r="K40" i="46"/>
  <c r="J40" i="46"/>
  <c r="I40" i="46"/>
  <c r="I44" i="46" s="1"/>
  <c r="I51" i="46" s="1"/>
  <c r="H40" i="46"/>
  <c r="H44" i="46" s="1"/>
  <c r="H51" i="46" s="1"/>
  <c r="K30" i="46"/>
  <c r="J30" i="46"/>
  <c r="I30" i="46"/>
  <c r="H30" i="46"/>
  <c r="K18" i="46"/>
  <c r="J18" i="46"/>
  <c r="I18" i="46"/>
  <c r="H18" i="46"/>
  <c r="K17" i="46"/>
  <c r="J17" i="46"/>
  <c r="I17" i="46"/>
  <c r="K16" i="46"/>
  <c r="J16" i="46"/>
  <c r="I16" i="46"/>
  <c r="H16" i="46"/>
  <c r="K41" i="32"/>
  <c r="J41" i="32"/>
  <c r="I41" i="32"/>
  <c r="I17" i="32" s="1"/>
  <c r="H41" i="32"/>
  <c r="H17" i="32" s="1"/>
  <c r="K39" i="32"/>
  <c r="J39" i="32"/>
  <c r="I39" i="32"/>
  <c r="H39" i="32"/>
  <c r="H43" i="32" s="1"/>
  <c r="H50" i="32" s="1"/>
  <c r="K30" i="32"/>
  <c r="J30" i="32"/>
  <c r="I30" i="32"/>
  <c r="H30" i="32"/>
  <c r="K18" i="32"/>
  <c r="J18" i="32"/>
  <c r="I18" i="32"/>
  <c r="H18" i="32"/>
  <c r="K17" i="32"/>
  <c r="J17" i="32"/>
  <c r="K16" i="32"/>
  <c r="J16" i="32"/>
  <c r="I16" i="32"/>
  <c r="H16" i="32"/>
  <c r="E42" i="62"/>
  <c r="D42" i="62"/>
  <c r="C42" i="62"/>
  <c r="B42" i="62"/>
  <c r="E40" i="62"/>
  <c r="D40" i="62"/>
  <c r="D44" i="62" s="1"/>
  <c r="D51" i="62" s="1"/>
  <c r="D65" i="62" s="1"/>
  <c r="C40" i="62"/>
  <c r="B40" i="62"/>
  <c r="E30" i="62"/>
  <c r="D30" i="62"/>
  <c r="C30" i="62"/>
  <c r="B30" i="62"/>
  <c r="E18" i="62"/>
  <c r="D18" i="62"/>
  <c r="C18" i="62"/>
  <c r="B18" i="62"/>
  <c r="E17" i="62"/>
  <c r="E26" i="62" s="1"/>
  <c r="D17" i="62"/>
  <c r="C17" i="62"/>
  <c r="C26" i="62" s="1"/>
  <c r="B17" i="62"/>
  <c r="B26" i="62" s="1"/>
  <c r="E42" i="58"/>
  <c r="E17" i="58" s="1"/>
  <c r="D42" i="58"/>
  <c r="D17" i="58" s="1"/>
  <c r="C42" i="58"/>
  <c r="C17" i="58" s="1"/>
  <c r="C26" i="58" s="1"/>
  <c r="B42" i="58"/>
  <c r="E40" i="58"/>
  <c r="E44" i="58" s="1"/>
  <c r="E51" i="58" s="1"/>
  <c r="E65" i="58" s="1"/>
  <c r="D40" i="58"/>
  <c r="C40" i="58"/>
  <c r="C44" i="58" s="1"/>
  <c r="C51" i="58" s="1"/>
  <c r="B40" i="58"/>
  <c r="B44" i="58" s="1"/>
  <c r="B51" i="58" s="1"/>
  <c r="B65" i="58" s="1"/>
  <c r="E30" i="58"/>
  <c r="D30" i="58"/>
  <c r="C30" i="58"/>
  <c r="B30" i="58"/>
  <c r="E18" i="58"/>
  <c r="D18" i="58"/>
  <c r="C18" i="58"/>
  <c r="B18" i="58"/>
  <c r="B17" i="58"/>
  <c r="E16" i="58"/>
  <c r="D16" i="58"/>
  <c r="C16" i="58"/>
  <c r="B16" i="58"/>
  <c r="E42" i="52"/>
  <c r="E17" i="52" s="1"/>
  <c r="E26" i="52" s="1"/>
  <c r="D42" i="52"/>
  <c r="D17" i="52" s="1"/>
  <c r="C42" i="52"/>
  <c r="B42" i="52"/>
  <c r="E40" i="52"/>
  <c r="D40" i="52"/>
  <c r="C40" i="52"/>
  <c r="C44" i="52" s="1"/>
  <c r="C51" i="52" s="1"/>
  <c r="B40" i="52"/>
  <c r="E30" i="52"/>
  <c r="D30" i="52"/>
  <c r="C30" i="52"/>
  <c r="B30" i="52"/>
  <c r="E18" i="52"/>
  <c r="D18" i="52"/>
  <c r="C18" i="52"/>
  <c r="B18" i="52"/>
  <c r="C17" i="52"/>
  <c r="C26" i="52" s="1"/>
  <c r="B17" i="52"/>
  <c r="B26" i="52" s="1"/>
  <c r="E16" i="52"/>
  <c r="D16" i="52"/>
  <c r="C16" i="52"/>
  <c r="B16" i="52"/>
  <c r="G41" i="51"/>
  <c r="F41" i="51"/>
  <c r="E41" i="51"/>
  <c r="E17" i="51" s="1"/>
  <c r="E25" i="51" s="1"/>
  <c r="D41" i="51"/>
  <c r="D17" i="51" s="1"/>
  <c r="C41" i="51"/>
  <c r="B41" i="51"/>
  <c r="G39" i="51"/>
  <c r="G43" i="51" s="1"/>
  <c r="G50" i="51" s="1"/>
  <c r="F39" i="51"/>
  <c r="E39" i="51"/>
  <c r="D39" i="51"/>
  <c r="C39" i="51"/>
  <c r="C43" i="51" s="1"/>
  <c r="C50" i="51" s="1"/>
  <c r="C64" i="51" s="1"/>
  <c r="B39" i="51"/>
  <c r="B43" i="51" s="1"/>
  <c r="B50" i="51" s="1"/>
  <c r="G30" i="51"/>
  <c r="F30" i="51"/>
  <c r="E30" i="51"/>
  <c r="D30" i="51"/>
  <c r="C30" i="51"/>
  <c r="B30" i="51"/>
  <c r="C25" i="51"/>
  <c r="G18" i="51"/>
  <c r="F18" i="51"/>
  <c r="E18" i="51"/>
  <c r="D18" i="51"/>
  <c r="C18" i="51"/>
  <c r="B18" i="51"/>
  <c r="G17" i="51"/>
  <c r="G25" i="51" s="1"/>
  <c r="F17" i="51"/>
  <c r="F25" i="51" s="1"/>
  <c r="C17" i="51"/>
  <c r="B17" i="51"/>
  <c r="G16" i="51"/>
  <c r="F16" i="51"/>
  <c r="E16" i="51"/>
  <c r="D16" i="51"/>
  <c r="C16" i="51"/>
  <c r="B16" i="51"/>
  <c r="F44" i="50"/>
  <c r="F51" i="50" s="1"/>
  <c r="F42" i="50"/>
  <c r="E42" i="50"/>
  <c r="D42" i="50"/>
  <c r="C42" i="50"/>
  <c r="C44" i="50" s="1"/>
  <c r="C51" i="50" s="1"/>
  <c r="C65" i="50" s="1"/>
  <c r="B42" i="50"/>
  <c r="B44" i="50" s="1"/>
  <c r="B51" i="50" s="1"/>
  <c r="B65" i="50" s="1"/>
  <c r="F40" i="50"/>
  <c r="E40" i="50"/>
  <c r="D40" i="50"/>
  <c r="D44" i="50" s="1"/>
  <c r="D51" i="50" s="1"/>
  <c r="D65" i="50" s="1"/>
  <c r="C40" i="50"/>
  <c r="B40" i="50"/>
  <c r="F30" i="50"/>
  <c r="E30" i="50"/>
  <c r="D30" i="50"/>
  <c r="C30" i="50"/>
  <c r="B30" i="50"/>
  <c r="F26" i="50"/>
  <c r="F18" i="50"/>
  <c r="E18" i="50"/>
  <c r="D18" i="50"/>
  <c r="C18" i="50"/>
  <c r="C26" i="50" s="1"/>
  <c r="C53" i="50" s="1"/>
  <c r="C62" i="50" s="1"/>
  <c r="B18" i="50"/>
  <c r="F17" i="50"/>
  <c r="E17" i="50"/>
  <c r="E26" i="50" s="1"/>
  <c r="D17" i="50"/>
  <c r="C17" i="50"/>
  <c r="B17" i="50"/>
  <c r="B26" i="50" s="1"/>
  <c r="E41" i="61"/>
  <c r="D41" i="61"/>
  <c r="C41" i="61"/>
  <c r="B41" i="61"/>
  <c r="E39" i="61"/>
  <c r="D39" i="61"/>
  <c r="C39" i="61"/>
  <c r="C43" i="61" s="1"/>
  <c r="C50" i="61" s="1"/>
  <c r="C64" i="61" s="1"/>
  <c r="B39" i="61"/>
  <c r="E30" i="61"/>
  <c r="D30" i="61"/>
  <c r="C30" i="61"/>
  <c r="B30" i="61"/>
  <c r="E18" i="61"/>
  <c r="D18" i="61"/>
  <c r="C18" i="61"/>
  <c r="B18" i="61"/>
  <c r="E17" i="61"/>
  <c r="E25" i="61" s="1"/>
  <c r="D17" i="61"/>
  <c r="D25" i="61" s="1"/>
  <c r="C17" i="61"/>
  <c r="B17" i="61"/>
  <c r="B25" i="61" s="1"/>
  <c r="E41" i="60"/>
  <c r="D41" i="60"/>
  <c r="C41" i="60"/>
  <c r="B41" i="60"/>
  <c r="E39" i="60"/>
  <c r="E43" i="60" s="1"/>
  <c r="E50" i="60" s="1"/>
  <c r="E64" i="60" s="1"/>
  <c r="D39" i="60"/>
  <c r="D43" i="60" s="1"/>
  <c r="D50" i="60" s="1"/>
  <c r="D64" i="60" s="1"/>
  <c r="C39" i="60"/>
  <c r="B39" i="60"/>
  <c r="B43" i="60" s="1"/>
  <c r="B50" i="60" s="1"/>
  <c r="B64" i="60" s="1"/>
  <c r="E30" i="60"/>
  <c r="D30" i="60"/>
  <c r="C30" i="60"/>
  <c r="B30" i="60"/>
  <c r="E18" i="60"/>
  <c r="D18" i="60"/>
  <c r="C18" i="60"/>
  <c r="B18" i="60"/>
  <c r="E17" i="60"/>
  <c r="D17" i="60"/>
  <c r="C17" i="60"/>
  <c r="C25" i="60" s="1"/>
  <c r="B17" i="60"/>
  <c r="E41" i="47"/>
  <c r="D41" i="47"/>
  <c r="C41" i="47"/>
  <c r="B41" i="47"/>
  <c r="E39" i="47"/>
  <c r="D39" i="47"/>
  <c r="C39" i="47"/>
  <c r="C43" i="47" s="1"/>
  <c r="C50" i="47" s="1"/>
  <c r="C64" i="47" s="1"/>
  <c r="B39" i="47"/>
  <c r="E30" i="47"/>
  <c r="D30" i="47"/>
  <c r="C30" i="47"/>
  <c r="B30" i="47"/>
  <c r="E18" i="47"/>
  <c r="D18" i="47"/>
  <c r="C18" i="47"/>
  <c r="B18" i="47"/>
  <c r="E17" i="47"/>
  <c r="E25" i="47" s="1"/>
  <c r="D17" i="47"/>
  <c r="D25" i="47" s="1"/>
  <c r="C17" i="47"/>
  <c r="B17" i="47"/>
  <c r="B25" i="47" s="1"/>
  <c r="G42" i="46"/>
  <c r="F42" i="46"/>
  <c r="E42" i="46"/>
  <c r="D42" i="46"/>
  <c r="C42" i="46"/>
  <c r="B42" i="46"/>
  <c r="G40" i="46"/>
  <c r="F40" i="46"/>
  <c r="F44" i="46" s="1"/>
  <c r="F51" i="46" s="1"/>
  <c r="F65" i="46" s="1"/>
  <c r="E40" i="46"/>
  <c r="D40" i="46"/>
  <c r="C40" i="46"/>
  <c r="B40" i="46"/>
  <c r="G30" i="46"/>
  <c r="F30" i="46"/>
  <c r="E30" i="46"/>
  <c r="D30" i="46"/>
  <c r="C30" i="46"/>
  <c r="B30" i="46"/>
  <c r="G18" i="46"/>
  <c r="G26" i="46" s="1"/>
  <c r="F18" i="46"/>
  <c r="F26" i="46" s="1"/>
  <c r="E18" i="46"/>
  <c r="D18" i="46"/>
  <c r="C18" i="46"/>
  <c r="B18" i="46"/>
  <c r="G17" i="46"/>
  <c r="F17" i="46"/>
  <c r="E17" i="46"/>
  <c r="D17" i="46"/>
  <c r="C17" i="46"/>
  <c r="B17" i="46"/>
  <c r="B26" i="46" s="1"/>
  <c r="G16" i="46"/>
  <c r="F16" i="46"/>
  <c r="E16" i="46"/>
  <c r="D16" i="46"/>
  <c r="C16" i="46"/>
  <c r="B16" i="46"/>
  <c r="G41" i="32"/>
  <c r="F41" i="32"/>
  <c r="F17" i="32" s="1"/>
  <c r="E41" i="32"/>
  <c r="D41" i="32"/>
  <c r="C41" i="32"/>
  <c r="C17" i="32" s="1"/>
  <c r="B41" i="32"/>
  <c r="G39" i="32"/>
  <c r="F39" i="32"/>
  <c r="E39" i="32"/>
  <c r="E43" i="32" s="1"/>
  <c r="E50" i="32" s="1"/>
  <c r="D39" i="32"/>
  <c r="D43" i="32" s="1"/>
  <c r="D50" i="32" s="1"/>
  <c r="C39" i="32"/>
  <c r="B39" i="32"/>
  <c r="B43" i="32" s="1"/>
  <c r="B50" i="32" s="1"/>
  <c r="G30" i="32"/>
  <c r="F30" i="32"/>
  <c r="E30" i="32"/>
  <c r="D30" i="32"/>
  <c r="C30" i="32"/>
  <c r="B30" i="32"/>
  <c r="G18" i="32"/>
  <c r="F18" i="32"/>
  <c r="E18" i="32"/>
  <c r="D18" i="32"/>
  <c r="C18" i="32"/>
  <c r="B18" i="32"/>
  <c r="G17" i="32"/>
  <c r="E17" i="32"/>
  <c r="D17" i="32"/>
  <c r="D25" i="32" s="1"/>
  <c r="B17" i="32"/>
  <c r="G16" i="32"/>
  <c r="F16" i="32"/>
  <c r="E16" i="32"/>
  <c r="D16" i="32"/>
  <c r="C16" i="32"/>
  <c r="B16" i="32"/>
  <c r="E47" i="31"/>
  <c r="C47" i="31"/>
  <c r="D46" i="31"/>
  <c r="B46" i="31"/>
  <c r="E45" i="31"/>
  <c r="E49" i="31" s="1"/>
  <c r="E56" i="31" s="1"/>
  <c r="C45" i="31"/>
  <c r="D44" i="31"/>
  <c r="D48" i="31" s="1"/>
  <c r="D55" i="31" s="1"/>
  <c r="B44" i="31"/>
  <c r="E35" i="31"/>
  <c r="D35" i="31"/>
  <c r="C35" i="31"/>
  <c r="B35" i="31"/>
  <c r="D30" i="31"/>
  <c r="E23" i="31"/>
  <c r="D23" i="31"/>
  <c r="C23" i="31"/>
  <c r="B23" i="31"/>
  <c r="E22" i="31"/>
  <c r="E31" i="31" s="1"/>
  <c r="D22" i="31"/>
  <c r="C22" i="31"/>
  <c r="C31" i="31" s="1"/>
  <c r="B22" i="31"/>
  <c r="B30" i="31" s="1"/>
  <c r="C21" i="31"/>
  <c r="B21" i="31"/>
  <c r="E47" i="29"/>
  <c r="C47" i="29"/>
  <c r="C22" i="29" s="1"/>
  <c r="D46" i="29"/>
  <c r="B46" i="29"/>
  <c r="E45" i="29"/>
  <c r="E49" i="29" s="1"/>
  <c r="E56" i="29" s="1"/>
  <c r="E70" i="29" s="1"/>
  <c r="C45" i="29"/>
  <c r="C49" i="29" s="1"/>
  <c r="C56" i="29" s="1"/>
  <c r="C70" i="29" s="1"/>
  <c r="D44" i="29"/>
  <c r="B44" i="29"/>
  <c r="B48" i="29" s="1"/>
  <c r="B55" i="29" s="1"/>
  <c r="E35" i="29"/>
  <c r="D35" i="29"/>
  <c r="C35" i="29"/>
  <c r="B35" i="29"/>
  <c r="E23" i="29"/>
  <c r="D23" i="29"/>
  <c r="C23" i="29"/>
  <c r="B23" i="29"/>
  <c r="E22" i="29"/>
  <c r="D22" i="29"/>
  <c r="B22" i="29"/>
  <c r="B30" i="29" s="1"/>
  <c r="C21" i="29"/>
  <c r="B21" i="29"/>
  <c r="B25" i="32" l="1"/>
  <c r="B48" i="31"/>
  <c r="B55" i="31" s="1"/>
  <c r="B69" i="31" s="1"/>
  <c r="F25" i="32"/>
  <c r="E44" i="52"/>
  <c r="E51" i="52" s="1"/>
  <c r="E65" i="52" s="1"/>
  <c r="E44" i="50"/>
  <c r="E51" i="50" s="1"/>
  <c r="E65" i="50" s="1"/>
  <c r="B26" i="58"/>
  <c r="K43" i="32"/>
  <c r="K50" i="32" s="1"/>
  <c r="F25" i="61"/>
  <c r="E31" i="29"/>
  <c r="E43" i="47"/>
  <c r="E50" i="47" s="1"/>
  <c r="E64" i="47" s="1"/>
  <c r="C44" i="62"/>
  <c r="C51" i="62" s="1"/>
  <c r="C65" i="62" s="1"/>
  <c r="K44" i="46"/>
  <c r="K51" i="46" s="1"/>
  <c r="K65" i="46" s="1"/>
  <c r="B69" i="29"/>
  <c r="B64" i="32"/>
  <c r="D48" i="29"/>
  <c r="D55" i="29" s="1"/>
  <c r="C49" i="31"/>
  <c r="C56" i="31" s="1"/>
  <c r="C70" i="31" s="1"/>
  <c r="C43" i="32"/>
  <c r="C50" i="32" s="1"/>
  <c r="G44" i="46"/>
  <c r="G51" i="46" s="1"/>
  <c r="G65" i="46" s="1"/>
  <c r="C25" i="47"/>
  <c r="C52" i="47" s="1"/>
  <c r="C61" i="47" s="1"/>
  <c r="C43" i="60"/>
  <c r="C50" i="60" s="1"/>
  <c r="C64" i="60" s="1"/>
  <c r="C25" i="61"/>
  <c r="C52" i="61" s="1"/>
  <c r="C61" i="61" s="1"/>
  <c r="E26" i="58"/>
  <c r="E44" i="62"/>
  <c r="E51" i="62" s="1"/>
  <c r="E65" i="62" s="1"/>
  <c r="G25" i="61"/>
  <c r="K43" i="51"/>
  <c r="K50" i="51" s="1"/>
  <c r="F44" i="58"/>
  <c r="F51" i="58" s="1"/>
  <c r="F65" i="58" s="1"/>
  <c r="E52" i="51"/>
  <c r="E61" i="51" s="1"/>
  <c r="C65" i="58"/>
  <c r="F43" i="32"/>
  <c r="F50" i="32" s="1"/>
  <c r="F64" i="32" s="1"/>
  <c r="D26" i="46"/>
  <c r="F53" i="46"/>
  <c r="F62" i="46" s="1"/>
  <c r="B44" i="46"/>
  <c r="B51" i="46" s="1"/>
  <c r="B65" i="46" s="1"/>
  <c r="B43" i="47"/>
  <c r="B50" i="47" s="1"/>
  <c r="B64" i="47" s="1"/>
  <c r="B25" i="60"/>
  <c r="B52" i="60" s="1"/>
  <c r="B61" i="60" s="1"/>
  <c r="B43" i="61"/>
  <c r="B50" i="61" s="1"/>
  <c r="B64" i="61" s="1"/>
  <c r="D43" i="51"/>
  <c r="D50" i="51" s="1"/>
  <c r="B44" i="52"/>
  <c r="B51" i="52" s="1"/>
  <c r="B65" i="52" s="1"/>
  <c r="D44" i="58"/>
  <c r="D51" i="58" s="1"/>
  <c r="D26" i="62"/>
  <c r="D53" i="62" s="1"/>
  <c r="D62" i="62" s="1"/>
  <c r="I26" i="50"/>
  <c r="H44" i="50"/>
  <c r="H51" i="50" s="1"/>
  <c r="H65" i="50" s="1"/>
  <c r="G53" i="58"/>
  <c r="G62" i="58" s="1"/>
  <c r="C44" i="46"/>
  <c r="C51" i="46" s="1"/>
  <c r="C65" i="46" s="1"/>
  <c r="E43" i="51"/>
  <c r="E50" i="51" s="1"/>
  <c r="E53" i="62"/>
  <c r="E62" i="62" s="1"/>
  <c r="F26" i="62"/>
  <c r="B57" i="31"/>
  <c r="B66" i="31" s="1"/>
  <c r="G43" i="32"/>
  <c r="G50" i="32" s="1"/>
  <c r="G64" i="32" s="1"/>
  <c r="C65" i="52"/>
  <c r="D30" i="29"/>
  <c r="D57" i="29" s="1"/>
  <c r="D66" i="29" s="1"/>
  <c r="C31" i="29"/>
  <c r="D44" i="46"/>
  <c r="D51" i="46" s="1"/>
  <c r="D65" i="46" s="1"/>
  <c r="D43" i="47"/>
  <c r="D50" i="47" s="1"/>
  <c r="D64" i="47" s="1"/>
  <c r="D25" i="60"/>
  <c r="D52" i="60" s="1"/>
  <c r="D61" i="60" s="1"/>
  <c r="D43" i="61"/>
  <c r="D50" i="61" s="1"/>
  <c r="D64" i="61" s="1"/>
  <c r="D26" i="50"/>
  <c r="D53" i="50" s="1"/>
  <c r="D62" i="50" s="1"/>
  <c r="D25" i="51"/>
  <c r="D52" i="51" s="1"/>
  <c r="D61" i="51" s="1"/>
  <c r="F43" i="51"/>
  <c r="F50" i="51" s="1"/>
  <c r="F64" i="51" s="1"/>
  <c r="D44" i="52"/>
  <c r="D51" i="52" s="1"/>
  <c r="B44" i="62"/>
  <c r="B51" i="62" s="1"/>
  <c r="B65" i="62" s="1"/>
  <c r="I43" i="32"/>
  <c r="I50" i="32" s="1"/>
  <c r="J44" i="46"/>
  <c r="J51" i="46" s="1"/>
  <c r="F43" i="61"/>
  <c r="F50" i="61" s="1"/>
  <c r="F64" i="61" s="1"/>
  <c r="H26" i="50"/>
  <c r="H43" i="51"/>
  <c r="H50" i="51" s="1"/>
  <c r="G26" i="62"/>
  <c r="G53" i="62" s="1"/>
  <c r="G62" i="62" s="1"/>
  <c r="D52" i="47"/>
  <c r="D61" i="47" s="1"/>
  <c r="D52" i="61"/>
  <c r="D61" i="61" s="1"/>
  <c r="E44" i="46"/>
  <c r="E51" i="46" s="1"/>
  <c r="E25" i="60"/>
  <c r="E52" i="60" s="1"/>
  <c r="E61" i="60" s="1"/>
  <c r="E43" i="61"/>
  <c r="E50" i="61" s="1"/>
  <c r="E64" i="61" s="1"/>
  <c r="G64" i="51"/>
  <c r="J43" i="32"/>
  <c r="J50" i="32" s="1"/>
  <c r="J64" i="32" s="1"/>
  <c r="G64" i="60"/>
  <c r="I43" i="51"/>
  <c r="I50" i="51" s="1"/>
  <c r="C58" i="29"/>
  <c r="C67" i="29" s="1"/>
  <c r="B53" i="58"/>
  <c r="B62" i="58" s="1"/>
  <c r="D65" i="58"/>
  <c r="B57" i="29"/>
  <c r="B66" i="29" s="1"/>
  <c r="B52" i="32"/>
  <c r="B61" i="32" s="1"/>
  <c r="D64" i="51"/>
  <c r="E64" i="51"/>
  <c r="E53" i="58"/>
  <c r="E62" i="58" s="1"/>
  <c r="G52" i="61"/>
  <c r="G61" i="61" s="1"/>
  <c r="F53" i="62"/>
  <c r="F62" i="62" s="1"/>
  <c r="D65" i="52"/>
  <c r="C52" i="51"/>
  <c r="C61" i="51" s="1"/>
  <c r="K64" i="32"/>
  <c r="G65" i="50"/>
  <c r="G44" i="52"/>
  <c r="G51" i="52" s="1"/>
  <c r="G65" i="52" s="1"/>
  <c r="F43" i="47"/>
  <c r="F50" i="47" s="1"/>
  <c r="F64" i="47" s="1"/>
  <c r="G44" i="50"/>
  <c r="G51" i="50" s="1"/>
  <c r="B53" i="50"/>
  <c r="B62" i="50" s="1"/>
  <c r="B64" i="51"/>
  <c r="G52" i="51"/>
  <c r="G61" i="51" s="1"/>
  <c r="E65" i="46"/>
  <c r="E64" i="32"/>
  <c r="G25" i="32"/>
  <c r="G52" i="32" s="1"/>
  <c r="G61" i="32" s="1"/>
  <c r="G43" i="47"/>
  <c r="G50" i="47" s="1"/>
  <c r="G26" i="52"/>
  <c r="F26" i="52"/>
  <c r="F53" i="52" s="1"/>
  <c r="F62" i="52" s="1"/>
  <c r="H64" i="51"/>
  <c r="H25" i="51"/>
  <c r="I64" i="51"/>
  <c r="I25" i="51"/>
  <c r="I52" i="51" s="1"/>
  <c r="I61" i="51" s="1"/>
  <c r="J64" i="51"/>
  <c r="J25" i="51"/>
  <c r="J52" i="51" s="1"/>
  <c r="J61" i="51" s="1"/>
  <c r="K64" i="51"/>
  <c r="K25" i="51"/>
  <c r="K52" i="51" s="1"/>
  <c r="K61" i="51" s="1"/>
  <c r="H53" i="50"/>
  <c r="H62" i="50" s="1"/>
  <c r="I53" i="50"/>
  <c r="I62" i="50" s="1"/>
  <c r="G26" i="50"/>
  <c r="G53" i="50" s="1"/>
  <c r="G62" i="50" s="1"/>
  <c r="G52" i="60"/>
  <c r="G61" i="60" s="1"/>
  <c r="F64" i="60"/>
  <c r="F25" i="60"/>
  <c r="F52" i="60" s="1"/>
  <c r="F61" i="60" s="1"/>
  <c r="G64" i="47"/>
  <c r="F25" i="47"/>
  <c r="G25" i="47"/>
  <c r="G52" i="47" s="1"/>
  <c r="G61" i="47" s="1"/>
  <c r="H65" i="46"/>
  <c r="H26" i="46"/>
  <c r="H53" i="46" s="1"/>
  <c r="H62" i="46" s="1"/>
  <c r="I65" i="46"/>
  <c r="J65" i="46"/>
  <c r="K26" i="46"/>
  <c r="J26" i="46"/>
  <c r="J53" i="46" s="1"/>
  <c r="J62" i="46" s="1"/>
  <c r="I26" i="46"/>
  <c r="I53" i="46" s="1"/>
  <c r="I62" i="46" s="1"/>
  <c r="H64" i="32"/>
  <c r="H25" i="32"/>
  <c r="H52" i="32" s="1"/>
  <c r="H61" i="32" s="1"/>
  <c r="I64" i="32"/>
  <c r="K25" i="32"/>
  <c r="K52" i="32" s="1"/>
  <c r="K61" i="32" s="1"/>
  <c r="J25" i="32"/>
  <c r="J52" i="32" s="1"/>
  <c r="J61" i="32" s="1"/>
  <c r="I25" i="32"/>
  <c r="I52" i="32" s="1"/>
  <c r="I61" i="32" s="1"/>
  <c r="D64" i="32"/>
  <c r="D52" i="32"/>
  <c r="D61" i="32" s="1"/>
  <c r="E70" i="31"/>
  <c r="E58" i="31"/>
  <c r="E67" i="31" s="1"/>
  <c r="B52" i="61"/>
  <c r="B61" i="61" s="1"/>
  <c r="D69" i="31"/>
  <c r="D57" i="31"/>
  <c r="D66" i="31" s="1"/>
  <c r="D69" i="29"/>
  <c r="E58" i="29"/>
  <c r="E67" i="29" s="1"/>
  <c r="C64" i="32"/>
  <c r="F65" i="50"/>
  <c r="F53" i="50"/>
  <c r="F62" i="50" s="1"/>
  <c r="C53" i="52"/>
  <c r="C62" i="52" s="1"/>
  <c r="C53" i="58"/>
  <c r="C62" i="58" s="1"/>
  <c r="E25" i="32"/>
  <c r="E52" i="32" s="1"/>
  <c r="E61" i="32" s="1"/>
  <c r="E26" i="46"/>
  <c r="E53" i="46" s="1"/>
  <c r="E62" i="46" s="1"/>
  <c r="B25" i="51"/>
  <c r="B52" i="51" s="1"/>
  <c r="B61" i="51" s="1"/>
  <c r="D26" i="52"/>
  <c r="D53" i="52" s="1"/>
  <c r="D62" i="52" s="1"/>
  <c r="D26" i="58"/>
  <c r="D53" i="58" s="1"/>
  <c r="D62" i="58" s="1"/>
  <c r="C25" i="32"/>
  <c r="C52" i="32" s="1"/>
  <c r="C61" i="32" s="1"/>
  <c r="C26" i="46"/>
  <c r="C52" i="60" l="1"/>
  <c r="C61" i="60" s="1"/>
  <c r="B53" i="46"/>
  <c r="B62" i="46" s="1"/>
  <c r="B52" i="47"/>
  <c r="B61" i="47" s="1"/>
  <c r="E52" i="61"/>
  <c r="E61" i="61" s="1"/>
  <c r="E53" i="50"/>
  <c r="E62" i="50" s="1"/>
  <c r="K53" i="46"/>
  <c r="K62" i="46" s="1"/>
  <c r="D53" i="46"/>
  <c r="D62" i="46" s="1"/>
  <c r="F53" i="58"/>
  <c r="F62" i="58" s="1"/>
  <c r="G53" i="46"/>
  <c r="G62" i="46" s="1"/>
  <c r="E52" i="47"/>
  <c r="E61" i="47" s="1"/>
  <c r="B53" i="62"/>
  <c r="B62" i="62" s="1"/>
  <c r="F52" i="32"/>
  <c r="F61" i="32" s="1"/>
  <c r="G53" i="52"/>
  <c r="G62" i="52" s="1"/>
  <c r="B53" i="52"/>
  <c r="B62" i="52" s="1"/>
  <c r="F52" i="61"/>
  <c r="F61" i="61" s="1"/>
  <c r="F52" i="51"/>
  <c r="F61" i="51" s="1"/>
  <c r="C53" i="62"/>
  <c r="C62" i="62" s="1"/>
  <c r="C53" i="46"/>
  <c r="C62" i="46" s="1"/>
  <c r="H52" i="51"/>
  <c r="H61" i="51" s="1"/>
  <c r="E53" i="52"/>
  <c r="E62" i="52" s="1"/>
  <c r="C58" i="31"/>
  <c r="C67" i="31" s="1"/>
  <c r="F52" i="47"/>
  <c r="F61" i="47" s="1"/>
</calcChain>
</file>

<file path=xl/sharedStrings.xml><?xml version="1.0" encoding="utf-8"?>
<sst xmlns="http://schemas.openxmlformats.org/spreadsheetml/2006/main" count="4226" uniqueCount="129">
  <si>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</si>
  <si>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</si>
  <si>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</si>
  <si>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</si>
  <si>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Indoor, 28GHz (TDD, DDDSU (S: 10D:2G:2U))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</si>
  <si>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</si>
  <si>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</si>
  <si>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</si>
  <si>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</si>
  <si>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</si>
  <si>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</si>
  <si>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</si>
  <si>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choice for FR2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</si>
  <si>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</si>
  <si>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</si>
  <si>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</si>
  <si>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</si>
  <si>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</si>
  <si>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25Mbps for DL and 5Mbps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</si>
  <si>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</si>
  <si>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</si>
  <si>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</si>
  <si>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TDL-A, NLOS</t>
  </si>
  <si>
    <t>Based on RedCap SI agreement:
TDL-A; CDL-A (Optional)</t>
  </si>
  <si>
    <t>UE speed (km/h)</t>
  </si>
  <si>
    <t>Transmitter</t>
  </si>
  <si>
    <t>(1) Number of transmit antennas.</t>
  </si>
  <si>
    <t>Based on CE SI agreement:
gNB: 128 (M, N, P, Mg, Ng) = (8, 8, 2, 1, 1)
UE: 8 (M, N, P) = (2,2,2)
Assuming same array configuration for RedCap. In case of one Tx/Rx chain for UE, only the elements in one polarization are used</t>
  </si>
  <si>
    <t>(2a) # of gNB TXRUs</t>
  </si>
  <si>
    <t>(2b) Number of transmit chains</t>
  </si>
  <si>
    <t>Based on RedCap agreement for FR2:
gNB: 2 Tx/Rx chains
Ref UE: 1Tx/2Rx for reference UE
RedCap UE: 1Tx, 1 or 2 Rx</t>
  </si>
  <si>
    <t>(3a) Downlink Power Spectrum Density (dBm/MHz)</t>
  </si>
  <si>
    <t>Based on CE SI agreement: 
23 dBm for 100 MHz Indoor scenario. DL transmit power is scaled by the occupied bandwidth</t>
  </si>
  <si>
    <t>(3b) Total transmit power for carrier bandwidth (dBm)</t>
  </si>
  <si>
    <t>Total transmit power for total system bandwidth. 
UL: based on CE SI agreement, both 23 dBm and 12 dBm are considered</t>
  </si>
  <si>
    <t>(3bis) Transmit power for occupied channel bandwidth for control channel (17a) or data channel (17b)</t>
  </si>
  <si>
    <t>Added according to CE SI agreement
DL: adjusted according to occupied BW
UL: same as (3b)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</si>
  <si>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</si>
  <si>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</si>
  <si>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</si>
  <si>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</si>
  <si>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</si>
  <si>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</si>
  <si>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</si>
  <si>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</si>
  <si>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</si>
  <si>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</si>
  <si>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</si>
  <si>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</si>
  <si>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</si>
  <si>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</si>
  <si>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</si>
  <si>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</si>
  <si>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</si>
  <si>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</si>
  <si>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</si>
  <si>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</si>
  <si>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</si>
  <si>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</si>
  <si>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</si>
  <si>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</si>
  <si>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The IMT-2020 values are used as a starting point. Expect to further update to align with the CE SI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</si>
  <si>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</si>
  <si>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</si>
  <si>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</si>
  <si>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</si>
  <si>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</si>
  <si>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</si>
  <si>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</si>
  <si>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</si>
  <si>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</si>
  <si>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</si>
  <si>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</si>
  <si>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</si>
  <si>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</si>
  <si>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</si>
  <si>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</si>
  <si>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</si>
  <si>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</si>
  <si>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</si>
  <si>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</si>
  <si>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</si>
  <si>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</si>
  <si>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</si>
  <si>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</si>
  <si>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</si>
  <si>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</si>
  <si>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</si>
  <si>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</si>
  <si>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</si>
  <si>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</si>
  <si>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</si>
  <si>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</si>
  <si>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</si>
  <si>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</si>
  <si>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</si>
  <si>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</si>
  <si>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</si>
  <si>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</si>
  <si>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
25Mbps for 50/100MHz on DL and 5Mbps for UL</t>
  </si>
  <si>
    <t xml:space="preserve">gNB: According to TR37.910
UE: For Ref UE, based on CE agreement (0 dBi for FR1 and 5 dBi for FR2). </t>
  </si>
  <si>
    <t>Samsung</t>
  </si>
  <si>
    <t>ZTE</t>
  </si>
  <si>
    <t>Ref UE
(2Rx, 100MHz)</t>
  </si>
  <si>
    <t>RedCap UE
(1Rx, 100MHz)</t>
  </si>
  <si>
    <t>RedCap UE
(2Rx, 50MHz)</t>
  </si>
  <si>
    <t>RedCap UE
(1Rx, 50MHz)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</si>
  <si>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</si>
  <si>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</si>
  <si>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</si>
  <si>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</si>
  <si>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</si>
  <si>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Ref UE
(1Tx, 100MHz)</t>
  </si>
  <si>
    <t>RedCap UE
(1Tx, 50/100MHz)</t>
  </si>
  <si>
    <t>RedCap UE
(1Tx, 100MHz)</t>
  </si>
  <si>
    <t xml:space="preserve">(10) Number of receive antennas </t>
  </si>
  <si>
    <t>RedCap UE
(1Tx, 50MHz)</t>
  </si>
  <si>
    <t>RedCap UE
(1Rx, 50/100MHz)</t>
  </si>
  <si>
    <t>Target missed detection rate at 0.1% false alarm probability for the required SNR in item (19a) for control channel</t>
  </si>
  <si>
    <t>OPPO</t>
    <phoneticPr fontId="0" type="noConversion"/>
  </si>
  <si>
    <t>RedCap UE
(1Rx, 100MHz)</t>
    <phoneticPr fontId="0" type="noConversion"/>
  </si>
  <si>
    <t>vivo</t>
    <phoneticPr fontId="18" type="noConversion"/>
  </si>
  <si>
    <t>vivo</t>
    <phoneticPr fontId="18" type="noConversion"/>
  </si>
  <si>
    <t>vivo</t>
    <phoneticPr fontId="18" type="noConversion"/>
  </si>
  <si>
    <t>RedCap UE
(1Tx, 50/100MHz)</t>
    <phoneticPr fontId="18" type="noConversion"/>
  </si>
  <si>
    <t>vivo</t>
    <phoneticPr fontId="18" type="noConversion"/>
  </si>
  <si>
    <t>Nokia</t>
  </si>
  <si>
    <t>NTT DOCOMO</t>
    <phoneticPr fontId="19"/>
  </si>
  <si>
    <t>Ericsson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</si>
</sst>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20">
    <font>
      <sz val="12"/>
      <name val="宋体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宋体"/>
      <family val="3"/>
      <charset val="134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宋体"/>
      <family val="3"/>
      <charset val="134"/>
    </font>
    <font>
      <sz val="9"/>
      <name val="宋体"/>
      <family val="3"/>
      <charset val="134"/>
    </font>
    <font>
      <sz val="6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0" xfId="1">
      <alignment vertical="center"/>
    </xf>
    <xf numFmtId="164" fontId="2" fillId="0" borderId="0" xfId="1" applyNumberFormat="1" applyFont="1" applyAlignment="1">
      <alignment horizontal="center" vertical="center"/>
    </xf>
    <xf numFmtId="0" fontId="3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justify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justify" vertical="center" wrapText="1"/>
    </xf>
    <xf numFmtId="9" fontId="7" fillId="0" borderId="1" xfId="1" applyNumberFormat="1" applyFont="1" applyBorder="1" applyAlignment="1">
      <alignment horizontal="center" vertical="center" wrapText="1"/>
    </xf>
    <xf numFmtId="0" fontId="7" fillId="4" borderId="1" xfId="1" applyFont="1" applyFill="1" applyBorder="1" applyAlignment="1">
      <alignment horizontal="justify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justify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vertical="center" wrapText="1"/>
    </xf>
    <xf numFmtId="0" fontId="7" fillId="5" borderId="1" xfId="1" applyFont="1" applyFill="1" applyBorder="1" applyAlignment="1">
      <alignment horizontal="justify" vertical="center" wrapText="1"/>
    </xf>
    <xf numFmtId="0" fontId="3" fillId="6" borderId="1" xfId="1" applyFont="1" applyFill="1" applyBorder="1" applyAlignment="1">
      <alignment horizontal="justify" vertical="center" wrapText="1"/>
    </xf>
    <xf numFmtId="0" fontId="5" fillId="4" borderId="1" xfId="1" applyFont="1" applyFill="1" applyBorder="1" applyAlignment="1">
      <alignment horizontal="justify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justify" vertical="center" wrapText="1"/>
    </xf>
    <xf numFmtId="164" fontId="7" fillId="6" borderId="1" xfId="1" applyNumberFormat="1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horizontal="justify" vertical="center"/>
    </xf>
    <xf numFmtId="164" fontId="7" fillId="7" borderId="1" xfId="1" applyNumberFormat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justify" vertical="center"/>
    </xf>
    <xf numFmtId="164" fontId="7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3" fillId="4" borderId="1" xfId="1" applyFont="1" applyFill="1" applyBorder="1" applyAlignment="1">
      <alignment horizontal="justify" vertical="center" wrapText="1"/>
    </xf>
    <xf numFmtId="164" fontId="6" fillId="6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164" fontId="6" fillId="7" borderId="1" xfId="1" applyNumberFormat="1" applyFont="1" applyFill="1" applyBorder="1" applyAlignment="1">
      <alignment horizontal="center" vertical="center"/>
    </xf>
    <xf numFmtId="164" fontId="1" fillId="0" borderId="1" xfId="1" applyNumberFormat="1" applyFont="1" applyFill="1" applyBorder="1" applyAlignment="1">
      <alignment horizontal="center" vertical="center"/>
    </xf>
    <xf numFmtId="0" fontId="1" fillId="0" borderId="0" xfId="1" applyFont="1">
      <alignment vertical="center"/>
    </xf>
    <xf numFmtId="164" fontId="1" fillId="0" borderId="0" xfId="1" applyNumberFormat="1" applyFont="1" applyAlignment="1">
      <alignment horizontal="center" vertical="center"/>
    </xf>
    <xf numFmtId="9" fontId="6" fillId="0" borderId="1" xfId="1" applyNumberFormat="1" applyFont="1" applyBorder="1" applyAlignment="1">
      <alignment horizontal="center" vertical="center" wrapText="1"/>
    </xf>
    <xf numFmtId="164" fontId="1" fillId="0" borderId="0" xfId="1" applyNumberFormat="1" applyFont="1">
      <alignment vertical="center"/>
    </xf>
    <xf numFmtId="164" fontId="8" fillId="6" borderId="1" xfId="1" applyNumberFormat="1" applyFont="1" applyFill="1" applyBorder="1" applyAlignment="1">
      <alignment horizontal="center" vertical="center" wrapText="1"/>
    </xf>
    <xf numFmtId="0" fontId="6" fillId="0" borderId="0" xfId="1" applyFont="1">
      <alignment vertical="center"/>
    </xf>
    <xf numFmtId="0" fontId="2" fillId="0" borderId="0" xfId="1" applyFont="1">
      <alignment vertical="center"/>
    </xf>
    <xf numFmtId="164" fontId="2" fillId="0" borderId="0" xfId="1" applyNumberFormat="1" applyFont="1">
      <alignment vertical="center"/>
    </xf>
    <xf numFmtId="0" fontId="7" fillId="0" borderId="1" xfId="1" applyFont="1" applyBorder="1" applyAlignment="1">
      <alignment horizontal="center" vertical="center" wrapText="1"/>
    </xf>
    <xf numFmtId="0" fontId="7" fillId="6" borderId="1" xfId="1" applyFont="1" applyFill="1" applyBorder="1" applyAlignment="1">
      <alignment horizontal="justify" vertical="center" wrapText="1"/>
    </xf>
    <xf numFmtId="0" fontId="7" fillId="7" borderId="1" xfId="1" applyFont="1" applyFill="1" applyBorder="1" applyAlignment="1">
      <alignment horizontal="justify" vertical="center"/>
    </xf>
    <xf numFmtId="0" fontId="5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5" fillId="2" borderId="1" xfId="1" applyFont="1" applyFill="1" applyBorder="1" applyAlignment="1">
      <alignment vertical="center" wrapText="1"/>
    </xf>
    <xf numFmtId="0" fontId="6" fillId="0" borderId="1" xfId="1" applyFont="1" applyBorder="1">
      <alignment vertical="center"/>
    </xf>
    <xf numFmtId="0" fontId="6" fillId="0" borderId="1" xfId="1" applyFont="1" applyBorder="1" applyAlignment="1">
      <alignment vertical="center" wrapText="1"/>
    </xf>
    <xf numFmtId="0" fontId="6" fillId="4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horizontal="left" vertical="center" wrapText="1"/>
    </xf>
    <xf numFmtId="164" fontId="6" fillId="6" borderId="1" xfId="1" applyNumberFormat="1" applyFont="1" applyFill="1" applyBorder="1" applyAlignment="1">
      <alignment horizontal="left" vertical="center" wrapText="1"/>
    </xf>
    <xf numFmtId="2" fontId="6" fillId="0" borderId="1" xfId="1" applyNumberFormat="1" applyFont="1" applyBorder="1" applyAlignment="1">
      <alignment vertical="center" wrapText="1"/>
    </xf>
    <xf numFmtId="0" fontId="6" fillId="7" borderId="1" xfId="1" applyFont="1" applyFill="1" applyBorder="1" applyAlignment="1">
      <alignment vertical="center" wrapText="1"/>
    </xf>
    <xf numFmtId="164" fontId="1" fillId="4" borderId="1" xfId="1" applyNumberFormat="1" applyFont="1" applyFill="1" applyBorder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164" fontId="6" fillId="0" borderId="0" xfId="1" applyNumberFormat="1" applyFont="1">
      <alignment vertical="center"/>
    </xf>
    <xf numFmtId="0" fontId="9" fillId="0" borderId="0" xfId="1" applyFont="1">
      <alignment vertical="center"/>
    </xf>
    <xf numFmtId="0" fontId="13" fillId="2" borderId="1" xfId="1" applyFont="1" applyFill="1" applyBorder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center" vertical="center"/>
    </xf>
    <xf numFmtId="9" fontId="14" fillId="0" borderId="1" xfId="1" applyNumberFormat="1" applyFont="1" applyFill="1" applyBorder="1" applyAlignment="1">
      <alignment horizontal="center" vertical="center" wrapText="1"/>
    </xf>
    <xf numFmtId="164" fontId="14" fillId="9" borderId="1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164" fontId="15" fillId="2" borderId="1" xfId="1" applyNumberFormat="1" applyFont="1" applyFill="1" applyBorder="1" applyAlignment="1">
      <alignment vertical="center" wrapText="1"/>
    </xf>
    <xf numFmtId="164" fontId="16" fillId="8" borderId="1" xfId="1" applyNumberFormat="1" applyFont="1" applyFill="1" applyBorder="1" applyAlignment="1">
      <alignment horizontal="center" vertical="center" wrapText="1"/>
    </xf>
    <xf numFmtId="164" fontId="14" fillId="7" borderId="1" xfId="1" applyNumberFormat="1" applyFont="1" applyFill="1" applyBorder="1" applyAlignment="1">
      <alignment horizontal="center" vertical="center"/>
    </xf>
    <xf numFmtId="164" fontId="14" fillId="0" borderId="1" xfId="1" applyNumberFormat="1" applyFont="1" applyFill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 vertical="center"/>
    </xf>
    <xf numFmtId="164" fontId="11" fillId="0" borderId="0" xfId="1" applyNumberFormat="1" applyFont="1" applyAlignment="1">
      <alignment horizontal="center" vertical="center"/>
    </xf>
    <xf numFmtId="164" fontId="17" fillId="0" borderId="0" xfId="1" applyNumberFormat="1" applyFont="1" applyAlignment="1">
      <alignment horizontal="center" vertical="center"/>
    </xf>
    <xf numFmtId="0" fontId="15" fillId="2" borderId="1" xfId="1" applyFont="1" applyFill="1" applyBorder="1" applyAlignment="1">
      <alignment horizontal="center" vertical="center" wrapText="1"/>
    </xf>
    <xf numFmtId="164" fontId="15" fillId="2" borderId="1" xfId="1" applyNumberFormat="1" applyFont="1" applyFill="1" applyBorder="1" applyAlignment="1">
      <alignment horizontal="center" vertical="center" wrapText="1"/>
    </xf>
    <xf numFmtId="164" fontId="14" fillId="8" borderId="1" xfId="1" applyNumberFormat="1" applyFont="1" applyFill="1" applyBorder="1" applyAlignment="1">
      <alignment horizontal="center" vertical="center" wrapText="1"/>
    </xf>
    <xf numFmtId="9" fontId="14" fillId="0" borderId="1" xfId="1" applyNumberFormat="1" applyFont="1" applyBorder="1" applyAlignment="1">
      <alignment horizontal="center" vertical="center" wrapText="1"/>
    </xf>
    <xf numFmtId="164" fontId="11" fillId="0" borderId="0" xfId="1" applyNumberFormat="1" applyFont="1">
      <alignment vertical="center"/>
    </xf>
    <xf numFmtId="164" fontId="6" fillId="9" borderId="1" xfId="1" applyNumberFormat="1" applyFont="1" applyFill="1" applyBorder="1" applyAlignment="1">
      <alignment horizontal="center" vertical="center" wrapText="1"/>
    </xf>
    <xf numFmtId="164" fontId="6" fillId="10" borderId="1" xfId="1" applyNumberFormat="1" applyFont="1" applyFill="1" applyBorder="1" applyAlignment="1">
      <alignment horizontal="center" vertical="center" wrapText="1"/>
    </xf>
    <xf numFmtId="164" fontId="6" fillId="8" borderId="1" xfId="1" applyNumberFormat="1" applyFont="1" applyFill="1" applyBorder="1" applyAlignment="1">
      <alignment horizontal="center" vertical="center" wrapText="1"/>
    </xf>
    <xf numFmtId="164" fontId="7" fillId="9" borderId="1" xfId="1" applyNumberFormat="1" applyFont="1" applyFill="1" applyBorder="1" applyAlignment="1">
      <alignment horizontal="center" vertical="center" wrapText="1"/>
    </xf>
    <xf numFmtId="9" fontId="7" fillId="0" borderId="1" xfId="1" applyNumberFormat="1" applyFont="1" applyFill="1" applyBorder="1" applyAlignment="1">
      <alignment horizontal="center" vertical="center" wrapText="1"/>
    </xf>
    <xf numFmtId="164" fontId="7" fillId="10" borderId="1" xfId="1" applyNumberFormat="1" applyFont="1" applyFill="1" applyBorder="1" applyAlignment="1">
      <alignment horizontal="center" vertical="center" wrapText="1"/>
    </xf>
    <xf numFmtId="164" fontId="7" fillId="8" borderId="1" xfId="1" applyNumberFormat="1" applyFont="1" applyFill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164" fontId="7" fillId="7" borderId="1" xfId="1" applyNumberFormat="1" applyFont="1" applyFill="1" applyBorder="1" applyAlignment="1">
      <alignment horizontal="center" vertical="center" wrapText="1"/>
    </xf>
    <xf numFmtId="164" fontId="8" fillId="8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1" fillId="0" borderId="1" xfId="1" applyNumberForma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64" fontId="1" fillId="0" borderId="0" xfId="1" applyNumberFormat="1" applyAlignment="1">
      <alignment horizontal="center" vertical="center"/>
    </xf>
    <xf numFmtId="164" fontId="1" fillId="0" borderId="0" xfId="1" applyNumberFormat="1">
      <alignment vertical="center"/>
    </xf>
    <xf numFmtId="164" fontId="7" fillId="0" borderId="1" xfId="1" applyNumberFormat="1" applyFont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164" fontId="6" fillId="6" borderId="5" xfId="1" applyNumberFormat="1" applyFont="1" applyFill="1" applyBorder="1" applyAlignment="1">
      <alignment horizontal="left" vertical="center" wrapText="1"/>
    </xf>
    <xf numFmtId="164" fontId="6" fillId="6" borderId="6" xfId="1" applyNumberFormat="1" applyFont="1" applyFill="1" applyBorder="1" applyAlignment="1">
      <alignment horizontal="left" vertical="center" wrapText="1"/>
    </xf>
    <xf numFmtId="164" fontId="6" fillId="6" borderId="7" xfId="1" applyNumberFormat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3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top" wrapText="1"/>
    </xf>
    <xf numFmtId="0" fontId="4" fillId="2" borderId="1" xfId="1" applyFont="1" applyFill="1" applyBorder="1" applyAlignment="1">
      <alignment horizontal="center" vertical="top" wrapText="1"/>
    </xf>
    <xf numFmtId="0" fontId="12" fillId="2" borderId="2" xfId="1" applyFont="1" applyFill="1" applyBorder="1" applyAlignment="1">
      <alignment horizontal="center" vertical="top" wrapText="1"/>
    </xf>
    <xf numFmtId="0" fontId="12" fillId="2" borderId="3" xfId="1" applyFont="1" applyFill="1" applyBorder="1" applyAlignment="1">
      <alignment horizontal="center" vertical="top" wrapText="1"/>
    </xf>
    <xf numFmtId="0" fontId="12" fillId="2" borderId="4" xfId="1" applyFont="1" applyFill="1" applyBorder="1" applyAlignment="1">
      <alignment horizontal="center" vertical="top" wrapText="1"/>
    </xf>
    <xf numFmtId="0" fontId="4" fillId="2" borderId="8" xfId="1" applyFont="1" applyFill="1" applyBorder="1" applyAlignment="1">
      <alignment horizontal="center" vertical="top" wrapText="1"/>
    </xf>
    <xf numFmtId="0" fontId="4" fillId="2" borderId="9" xfId="1" applyFont="1" applyFill="1" applyBorder="1" applyAlignment="1">
      <alignment horizontal="center" vertical="top" wrapText="1"/>
    </xf>
    <xf numFmtId="0" fontId="12" fillId="2" borderId="1" xfId="1" applyFont="1" applyFill="1" applyBorder="1" applyAlignment="1">
      <alignment horizontal="center" vertical="top" wrapText="1"/>
    </xf>
  </cellXfs>
  <cellStyles count="2">
    <cellStyle name="Normal" xfId="0" builtinId="0"/>
    <cellStyle name="常规 2" xfId="1" xr:uid="{00000000-0005-0000-0000-00000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"/>
  <cols>
    <col min="1" max="1" width="62.140625" style="47" customWidth="1"/>
    <col min="2" max="4" width="15.640625" style="2" customWidth="1"/>
    <col min="5" max="5" width="15.640625" style="48" customWidth="1"/>
    <col min="6" max="6" width="39.640625" style="41" customWidth="1"/>
    <col min="7" max="16384" width="9" style="1"/>
  </cols>
  <sheetData>
    <row r="1" spans="1:6">
      <c r="A1" s="49" t="s">
        <v>0</v>
      </c>
    </row>
    <row r="2" spans="1:6" ht="28.3">
      <c r="A2" s="50" t="s">
        <v>1</v>
      </c>
    </row>
    <row r="3" spans="1:6">
      <c r="A3" s="51" t="s">
        <v>2</v>
      </c>
    </row>
    <row r="5" spans="1:6" ht="28.4" customHeight="1">
      <c r="A5" s="52" t="s">
        <v>3</v>
      </c>
      <c r="B5" s="104" t="s">
        <v>4</v>
      </c>
      <c r="C5" s="104"/>
      <c r="D5" s="104"/>
      <c r="E5" s="104"/>
      <c r="F5" s="104"/>
    </row>
    <row r="6" spans="1:6">
      <c r="A6" s="52"/>
      <c r="B6" s="53" t="s">
        <v>5</v>
      </c>
      <c r="C6" s="53" t="s">
        <v>6</v>
      </c>
      <c r="D6" s="53" t="s">
        <v>7</v>
      </c>
      <c r="E6" s="53" t="s">
        <v>8</v>
      </c>
      <c r="F6" s="3" t="s">
        <v>9</v>
      </c>
    </row>
    <row r="7" spans="1:6" ht="15" customHeight="1">
      <c r="A7" s="4" t="s">
        <v>10</v>
      </c>
      <c r="B7" s="14"/>
      <c r="C7" s="14"/>
      <c r="D7" s="14"/>
      <c r="E7" s="14"/>
      <c r="F7" s="55"/>
    </row>
    <row r="8" spans="1:6">
      <c r="A8" s="7" t="s">
        <v>11</v>
      </c>
      <c r="B8" s="8">
        <v>28</v>
      </c>
      <c r="C8" s="8">
        <v>28</v>
      </c>
      <c r="D8" s="8">
        <v>28</v>
      </c>
      <c r="E8" s="8">
        <v>28</v>
      </c>
      <c r="F8" s="55" t="s">
        <v>12</v>
      </c>
    </row>
    <row r="9" spans="1:6">
      <c r="A9" s="7" t="s">
        <v>13</v>
      </c>
      <c r="B9" s="8">
        <v>100</v>
      </c>
      <c r="C9" s="8">
        <v>100</v>
      </c>
      <c r="D9" s="8">
        <v>100</v>
      </c>
      <c r="E9" s="8">
        <v>100</v>
      </c>
      <c r="F9" s="55" t="s">
        <v>14</v>
      </c>
    </row>
    <row r="10" spans="1:6">
      <c r="A10" s="7" t="s">
        <v>15</v>
      </c>
      <c r="B10" s="33" t="s">
        <v>16</v>
      </c>
      <c r="C10" s="33" t="s">
        <v>16</v>
      </c>
      <c r="D10" s="33" t="s">
        <v>16</v>
      </c>
      <c r="E10" s="33" t="s">
        <v>16</v>
      </c>
      <c r="F10" s="55"/>
    </row>
    <row r="11" spans="1:6" ht="28.3">
      <c r="A11" s="7" t="s">
        <v>17</v>
      </c>
      <c r="B11" s="33" t="s">
        <v>16</v>
      </c>
      <c r="C11" s="15">
        <v>25000000</v>
      </c>
      <c r="D11" s="33" t="s">
        <v>16</v>
      </c>
      <c r="E11" s="8">
        <v>5000000</v>
      </c>
      <c r="F11" s="56" t="s">
        <v>18</v>
      </c>
    </row>
    <row r="12" spans="1:6">
      <c r="A12" s="7" t="s">
        <v>19</v>
      </c>
      <c r="B12" s="34">
        <v>0.01</v>
      </c>
      <c r="C12" s="33" t="s">
        <v>16</v>
      </c>
      <c r="D12" s="43">
        <v>0.01</v>
      </c>
      <c r="E12" s="33" t="s">
        <v>16</v>
      </c>
      <c r="F12" s="55" t="s">
        <v>14</v>
      </c>
    </row>
    <row r="13" spans="1:6">
      <c r="A13" s="7" t="s">
        <v>20</v>
      </c>
      <c r="B13" s="33" t="s">
        <v>16</v>
      </c>
      <c r="C13" s="34">
        <v>0.1</v>
      </c>
      <c r="D13" s="33" t="s">
        <v>16</v>
      </c>
      <c r="E13" s="43">
        <v>0.1</v>
      </c>
      <c r="F13" s="55" t="s">
        <v>14</v>
      </c>
    </row>
    <row r="14" spans="1:6" ht="28.3">
      <c r="A14" s="17" t="s">
        <v>21</v>
      </c>
      <c r="B14" s="23" t="s">
        <v>22</v>
      </c>
      <c r="C14" s="23" t="s">
        <v>22</v>
      </c>
      <c r="D14" s="23" t="s">
        <v>22</v>
      </c>
      <c r="E14" s="23" t="s">
        <v>22</v>
      </c>
      <c r="F14" s="57" t="s">
        <v>23</v>
      </c>
    </row>
    <row r="15" spans="1:6">
      <c r="A15" s="7" t="s">
        <v>24</v>
      </c>
      <c r="B15" s="15">
        <v>3</v>
      </c>
      <c r="C15" s="15">
        <v>3</v>
      </c>
      <c r="D15" s="15">
        <v>3</v>
      </c>
      <c r="E15" s="15">
        <v>3</v>
      </c>
      <c r="F15" s="55" t="s">
        <v>14</v>
      </c>
    </row>
    <row r="16" spans="1:6" ht="15" customHeight="1">
      <c r="A16" s="4" t="s">
        <v>25</v>
      </c>
      <c r="B16" s="14"/>
      <c r="C16" s="14"/>
      <c r="D16" s="14"/>
      <c r="E16" s="14"/>
      <c r="F16" s="55"/>
    </row>
    <row r="17" spans="1:6" ht="84.9">
      <c r="A17" s="7" t="s">
        <v>26</v>
      </c>
      <c r="B17" s="15">
        <v>128</v>
      </c>
      <c r="C17" s="15">
        <v>128</v>
      </c>
      <c r="D17" s="8">
        <v>4</v>
      </c>
      <c r="E17" s="8">
        <v>4</v>
      </c>
      <c r="F17" s="56" t="s">
        <v>27</v>
      </c>
    </row>
    <row r="18" spans="1:6">
      <c r="A18" s="7" t="s">
        <v>28</v>
      </c>
      <c r="B18" s="15">
        <v>2</v>
      </c>
      <c r="C18" s="15">
        <v>2</v>
      </c>
      <c r="D18" s="15">
        <v>2</v>
      </c>
      <c r="E18" s="15">
        <v>2</v>
      </c>
      <c r="F18" s="58" t="s">
        <v>14</v>
      </c>
    </row>
    <row r="19" spans="1:6" ht="56.6">
      <c r="A19" s="16" t="s">
        <v>29</v>
      </c>
      <c r="B19" s="15">
        <v>2</v>
      </c>
      <c r="C19" s="15">
        <v>2</v>
      </c>
      <c r="D19" s="15">
        <v>1</v>
      </c>
      <c r="E19" s="15">
        <v>1</v>
      </c>
      <c r="F19" s="58" t="s">
        <v>30</v>
      </c>
    </row>
    <row r="20" spans="1:6" ht="42.45">
      <c r="A20" s="7" t="s">
        <v>31</v>
      </c>
      <c r="B20" s="15">
        <v>3</v>
      </c>
      <c r="C20" s="15">
        <v>3</v>
      </c>
      <c r="D20" s="15" t="s">
        <v>16</v>
      </c>
      <c r="E20" s="15" t="s">
        <v>16</v>
      </c>
      <c r="F20" s="56" t="s">
        <v>32</v>
      </c>
    </row>
    <row r="21" spans="1:6" ht="42.45">
      <c r="A21" s="17" t="s">
        <v>33</v>
      </c>
      <c r="B21" s="15">
        <f>B20+10*LOG10(B9)</f>
        <v>23</v>
      </c>
      <c r="C21" s="15">
        <f>C20+10*LOG10(C9)</f>
        <v>23</v>
      </c>
      <c r="D21" s="23">
        <v>23</v>
      </c>
      <c r="E21" s="23">
        <v>23</v>
      </c>
      <c r="F21" s="56" t="s">
        <v>34</v>
      </c>
    </row>
    <row r="22" spans="1:6" ht="42.45">
      <c r="A22" s="7" t="s">
        <v>35</v>
      </c>
      <c r="B22" s="15">
        <f>B20+10*LOG10(B46/1000000)</f>
        <v>21.396037294708371</v>
      </c>
      <c r="C22" s="15">
        <f>C20+10*LOG10(C47/1000000)</f>
        <v>22.365137424788934</v>
      </c>
      <c r="D22" s="8">
        <f>D21</f>
        <v>23</v>
      </c>
      <c r="E22" s="8">
        <f>E21</f>
        <v>23</v>
      </c>
      <c r="F22" s="56" t="s">
        <v>36</v>
      </c>
    </row>
    <row r="23" spans="1:6" ht="42.45">
      <c r="A23" s="16" t="s">
        <v>37</v>
      </c>
      <c r="B23" s="15">
        <f>B24+10*LOG10(B17/B18)-B25</f>
        <v>26.061799739838872</v>
      </c>
      <c r="C23" s="15">
        <f>C24+10*LOG10(C17/C18)-C25</f>
        <v>26.061799739838872</v>
      </c>
      <c r="D23" s="15">
        <f>D24+10*LOG10(D17/D19)-D25</f>
        <v>11.020599913279625</v>
      </c>
      <c r="E23" s="15">
        <f>E24+10*LOG10(E17/E19)-E25</f>
        <v>11.020599913279625</v>
      </c>
      <c r="F23" s="59" t="s">
        <v>38</v>
      </c>
    </row>
    <row r="24" spans="1:6" ht="42.45">
      <c r="A24" s="7" t="s">
        <v>39</v>
      </c>
      <c r="B24" s="15">
        <v>8</v>
      </c>
      <c r="C24" s="15">
        <v>8</v>
      </c>
      <c r="D24" s="8">
        <v>5</v>
      </c>
      <c r="E24" s="8">
        <v>5</v>
      </c>
      <c r="F24" s="56" t="s">
        <v>40</v>
      </c>
    </row>
    <row r="25" spans="1:6" ht="56.6">
      <c r="A25" s="17" t="s">
        <v>41</v>
      </c>
      <c r="B25" s="23">
        <v>0</v>
      </c>
      <c r="C25" s="23">
        <v>0</v>
      </c>
      <c r="D25" s="23">
        <v>0</v>
      </c>
      <c r="E25" s="23">
        <v>0</v>
      </c>
      <c r="F25" s="57" t="s">
        <v>42</v>
      </c>
    </row>
    <row r="26" spans="1:6" ht="56.6">
      <c r="A26" s="35" t="s">
        <v>43</v>
      </c>
      <c r="B26" s="23">
        <v>0</v>
      </c>
      <c r="C26" s="23">
        <v>0</v>
      </c>
      <c r="D26" s="15">
        <v>0</v>
      </c>
      <c r="E26" s="15">
        <v>0</v>
      </c>
      <c r="F26" s="60" t="s">
        <v>44</v>
      </c>
    </row>
    <row r="27" spans="1:6">
      <c r="A27" s="7" t="s">
        <v>45</v>
      </c>
      <c r="B27" s="15">
        <v>0</v>
      </c>
      <c r="C27" s="15">
        <v>0</v>
      </c>
      <c r="D27" s="8">
        <v>0</v>
      </c>
      <c r="E27" s="8">
        <v>0</v>
      </c>
      <c r="F27" s="55" t="s">
        <v>46</v>
      </c>
    </row>
    <row r="28" spans="1:6" ht="15.75" customHeight="1">
      <c r="A28" s="7" t="s">
        <v>47</v>
      </c>
      <c r="B28" s="15">
        <v>0</v>
      </c>
      <c r="C28" s="15">
        <v>0</v>
      </c>
      <c r="D28" s="8">
        <v>0</v>
      </c>
      <c r="E28" s="8">
        <v>0</v>
      </c>
      <c r="F28" s="55" t="s">
        <v>46</v>
      </c>
    </row>
    <row r="29" spans="1:6" ht="28.3">
      <c r="A29" s="7" t="s">
        <v>48</v>
      </c>
      <c r="B29" s="15">
        <v>3</v>
      </c>
      <c r="C29" s="15">
        <v>3</v>
      </c>
      <c r="D29" s="8">
        <v>1</v>
      </c>
      <c r="E29" s="8">
        <v>1</v>
      </c>
      <c r="F29" s="55" t="s">
        <v>46</v>
      </c>
    </row>
    <row r="30" spans="1:6">
      <c r="A30" s="7" t="s">
        <v>49</v>
      </c>
      <c r="B30" s="15">
        <f>B22+B23+B26+B27-B29</f>
        <v>44.457837034547239</v>
      </c>
      <c r="C30" s="33" t="s">
        <v>16</v>
      </c>
      <c r="D30" s="8">
        <f>D22+D23+D26+D27-D29</f>
        <v>33.020599913279625</v>
      </c>
      <c r="E30" s="33" t="s">
        <v>16</v>
      </c>
      <c r="F30" s="56" t="s">
        <v>50</v>
      </c>
    </row>
    <row r="31" spans="1:6">
      <c r="A31" s="7" t="s">
        <v>51</v>
      </c>
      <c r="B31" s="33" t="s">
        <v>16</v>
      </c>
      <c r="C31" s="15">
        <f>C22+C23+C26-C28-C29</f>
        <v>45.426937164627802</v>
      </c>
      <c r="D31" s="33" t="s">
        <v>16</v>
      </c>
      <c r="E31" s="8">
        <f>E22+E23+E26-E28-E29</f>
        <v>33.020599913279625</v>
      </c>
      <c r="F31" s="56" t="s">
        <v>50</v>
      </c>
    </row>
    <row r="32" spans="1:6">
      <c r="A32" s="4" t="s">
        <v>52</v>
      </c>
      <c r="B32" s="14"/>
      <c r="C32" s="14"/>
      <c r="D32" s="14"/>
      <c r="E32" s="14"/>
      <c r="F32" s="55"/>
    </row>
    <row r="33" spans="1:8" ht="84.9">
      <c r="A33" s="7" t="s">
        <v>53</v>
      </c>
      <c r="B33" s="15">
        <v>8</v>
      </c>
      <c r="C33" s="15">
        <v>8</v>
      </c>
      <c r="D33" s="15">
        <v>128</v>
      </c>
      <c r="E33" s="15">
        <v>128</v>
      </c>
      <c r="F33" s="56" t="s">
        <v>27</v>
      </c>
    </row>
    <row r="34" spans="1:8" ht="56.6">
      <c r="A34" s="16" t="s">
        <v>54</v>
      </c>
      <c r="B34" s="15">
        <v>2</v>
      </c>
      <c r="C34" s="15">
        <v>2</v>
      </c>
      <c r="D34" s="15">
        <v>2</v>
      </c>
      <c r="E34" s="15">
        <v>2</v>
      </c>
      <c r="F34" s="58" t="s">
        <v>30</v>
      </c>
    </row>
    <row r="35" spans="1:8" ht="56.6">
      <c r="A35" s="7" t="s">
        <v>55</v>
      </c>
      <c r="B35" s="15">
        <f>B36+10*LOG10(B33/B34)-B37</f>
        <v>11.020599913279625</v>
      </c>
      <c r="C35" s="15">
        <f>C36+10*LOG10(C33/C34)-C37</f>
        <v>11.020599913279625</v>
      </c>
      <c r="D35" s="15">
        <f>D36+10*LOG10(D33/D18)-D37</f>
        <v>26.061799739838872</v>
      </c>
      <c r="E35" s="15">
        <f>E36+10*LOG10(E33/E18)-E37</f>
        <v>26.061799739838872</v>
      </c>
      <c r="F35" s="56" t="s">
        <v>38</v>
      </c>
    </row>
    <row r="36" spans="1:8" ht="42.45">
      <c r="A36" s="7" t="s">
        <v>56</v>
      </c>
      <c r="B36" s="15">
        <v>5</v>
      </c>
      <c r="C36" s="15">
        <v>5</v>
      </c>
      <c r="D36" s="8">
        <v>8</v>
      </c>
      <c r="E36" s="8">
        <v>8</v>
      </c>
      <c r="F36" s="56" t="s">
        <v>40</v>
      </c>
    </row>
    <row r="37" spans="1:8" ht="56.6">
      <c r="A37" s="17" t="s">
        <v>57</v>
      </c>
      <c r="B37" s="23">
        <v>0</v>
      </c>
      <c r="C37" s="23">
        <v>0</v>
      </c>
      <c r="D37" s="23">
        <v>0</v>
      </c>
      <c r="E37" s="23">
        <v>0</v>
      </c>
      <c r="F37" s="57" t="s">
        <v>42</v>
      </c>
    </row>
    <row r="38" spans="1:8" ht="56.6">
      <c r="A38" s="21" t="s">
        <v>58</v>
      </c>
      <c r="B38" s="15">
        <v>0</v>
      </c>
      <c r="C38" s="15">
        <v>0</v>
      </c>
      <c r="D38" s="23">
        <v>0</v>
      </c>
      <c r="E38" s="23">
        <v>0</v>
      </c>
      <c r="F38" s="60" t="s">
        <v>44</v>
      </c>
    </row>
    <row r="39" spans="1:8" ht="28.3">
      <c r="A39" s="7" t="s">
        <v>59</v>
      </c>
      <c r="B39" s="15">
        <v>1</v>
      </c>
      <c r="C39" s="15">
        <v>1</v>
      </c>
      <c r="D39" s="8">
        <v>3</v>
      </c>
      <c r="E39" s="8">
        <v>3</v>
      </c>
      <c r="F39" s="55" t="s">
        <v>46</v>
      </c>
    </row>
    <row r="40" spans="1:8" ht="28.3">
      <c r="A40" s="7" t="s">
        <v>60</v>
      </c>
      <c r="B40" s="8">
        <v>7</v>
      </c>
      <c r="C40" s="8">
        <v>7</v>
      </c>
      <c r="D40" s="8">
        <v>5</v>
      </c>
      <c r="E40" s="8">
        <v>5</v>
      </c>
      <c r="F40" s="61" t="s">
        <v>61</v>
      </c>
    </row>
    <row r="41" spans="1:8">
      <c r="A41" s="7" t="s">
        <v>62</v>
      </c>
      <c r="B41" s="8">
        <v>-174</v>
      </c>
      <c r="C41" s="8">
        <v>-174</v>
      </c>
      <c r="D41" s="8">
        <v>-174</v>
      </c>
      <c r="E41" s="15">
        <v>-174</v>
      </c>
      <c r="F41" s="55"/>
    </row>
    <row r="42" spans="1:8" ht="28.3">
      <c r="A42" s="17" t="s">
        <v>63</v>
      </c>
      <c r="B42" s="23">
        <v>-999</v>
      </c>
      <c r="C42" s="23" t="s">
        <v>16</v>
      </c>
      <c r="D42" s="23">
        <v>-999</v>
      </c>
      <c r="E42" s="23" t="s">
        <v>16</v>
      </c>
      <c r="F42" s="60" t="s">
        <v>64</v>
      </c>
    </row>
    <row r="43" spans="1:8" ht="28.3">
      <c r="A43" s="17" t="s">
        <v>65</v>
      </c>
      <c r="B43" s="23" t="s">
        <v>16</v>
      </c>
      <c r="C43" s="23">
        <v>-999</v>
      </c>
      <c r="D43" s="23" t="s">
        <v>16</v>
      </c>
      <c r="E43" s="23">
        <v>-999</v>
      </c>
      <c r="F43" s="60" t="s">
        <v>64</v>
      </c>
    </row>
    <row r="44" spans="1:8" ht="28.3">
      <c r="A44" s="7" t="s">
        <v>66</v>
      </c>
      <c r="B44" s="15">
        <f>10*LOG10(10^((B40+B41)/10)+10^(B42/10))</f>
        <v>-167.00000000000003</v>
      </c>
      <c r="C44" s="33" t="s">
        <v>16</v>
      </c>
      <c r="D44" s="15">
        <f>10*LOG10(10^((D40+D41)/10)+10^(D42/10))</f>
        <v>-169.00000000000003</v>
      </c>
      <c r="E44" s="33" t="s">
        <v>16</v>
      </c>
      <c r="F44" s="55"/>
    </row>
    <row r="45" spans="1:8" ht="28.3">
      <c r="A45" s="7" t="s">
        <v>67</v>
      </c>
      <c r="B45" s="33" t="s">
        <v>16</v>
      </c>
      <c r="C45" s="15">
        <f>10*LOG10(10^((C40+C41)/10)+10^(C43/10))</f>
        <v>-167.00000000000003</v>
      </c>
      <c r="D45" s="33" t="s">
        <v>16</v>
      </c>
      <c r="E45" s="15">
        <f>10*LOG10(10^((E40+E41)/10)+10^(E43/10))</f>
        <v>-169.00000000000003</v>
      </c>
      <c r="F45" s="55"/>
    </row>
    <row r="46" spans="1:8" ht="28.3">
      <c r="A46" s="21" t="s">
        <v>68</v>
      </c>
      <c r="B46" s="37">
        <f>48*12*120*1000</f>
        <v>69120000</v>
      </c>
      <c r="C46" s="37" t="s">
        <v>16</v>
      </c>
      <c r="D46" s="37">
        <f>1*12*120*1000</f>
        <v>1440000</v>
      </c>
      <c r="E46" s="37" t="s">
        <v>16</v>
      </c>
      <c r="F46" s="60" t="s">
        <v>69</v>
      </c>
    </row>
    <row r="47" spans="1:8" ht="28.3">
      <c r="A47" s="21" t="s">
        <v>70</v>
      </c>
      <c r="B47" s="37" t="s">
        <v>16</v>
      </c>
      <c r="C47" s="37">
        <f>60*12*120*1000</f>
        <v>86400000</v>
      </c>
      <c r="D47" s="37" t="s">
        <v>16</v>
      </c>
      <c r="E47" s="37">
        <f>66*12*120*1000</f>
        <v>95040000</v>
      </c>
      <c r="F47" s="60" t="s">
        <v>69</v>
      </c>
      <c r="H47" s="66"/>
    </row>
    <row r="48" spans="1:8">
      <c r="A48" s="7" t="s">
        <v>71</v>
      </c>
      <c r="B48" s="15">
        <f>B44+10*LOG10(B46)</f>
        <v>-88.603962705291664</v>
      </c>
      <c r="C48" s="15" t="s">
        <v>16</v>
      </c>
      <c r="D48" s="15">
        <f>D44+10*LOG10(D46)</f>
        <v>-107.41637507904753</v>
      </c>
      <c r="E48" s="33" t="s">
        <v>16</v>
      </c>
      <c r="F48" s="55"/>
    </row>
    <row r="49" spans="1:6">
      <c r="A49" s="7" t="s">
        <v>72</v>
      </c>
      <c r="B49" s="33" t="s">
        <v>16</v>
      </c>
      <c r="C49" s="15">
        <f>C45+10*LOG10(C47)</f>
        <v>-87.634862575211102</v>
      </c>
      <c r="D49" s="33" t="s">
        <v>16</v>
      </c>
      <c r="E49" s="15">
        <f>E45+10*LOG10(E47)</f>
        <v>-89.220935723628841</v>
      </c>
      <c r="F49" s="55"/>
    </row>
    <row r="50" spans="1:6">
      <c r="A50" s="21" t="s">
        <v>73</v>
      </c>
      <c r="B50" s="37">
        <v>-6</v>
      </c>
      <c r="C50" s="37" t="s">
        <v>16</v>
      </c>
      <c r="D50" s="37">
        <v>-3.02</v>
      </c>
      <c r="E50" s="37" t="s">
        <v>16</v>
      </c>
      <c r="F50" s="60" t="s">
        <v>74</v>
      </c>
    </row>
    <row r="51" spans="1:6">
      <c r="A51" s="21" t="s">
        <v>75</v>
      </c>
      <c r="B51" s="37" t="s">
        <v>16</v>
      </c>
      <c r="C51" s="37">
        <v>-2.4</v>
      </c>
      <c r="D51" s="37" t="s">
        <v>16</v>
      </c>
      <c r="E51" s="37">
        <v>-9.5</v>
      </c>
      <c r="F51" s="60" t="s">
        <v>74</v>
      </c>
    </row>
    <row r="52" spans="1:6">
      <c r="A52" s="7" t="s">
        <v>76</v>
      </c>
      <c r="B52" s="15">
        <v>2</v>
      </c>
      <c r="C52" s="15">
        <v>2</v>
      </c>
      <c r="D52" s="8">
        <v>2</v>
      </c>
      <c r="E52" s="8">
        <v>2</v>
      </c>
      <c r="F52" s="55" t="s">
        <v>46</v>
      </c>
    </row>
    <row r="53" spans="1:6" ht="28.3">
      <c r="A53" s="7" t="s">
        <v>77</v>
      </c>
      <c r="B53" s="8">
        <v>0</v>
      </c>
      <c r="C53" s="15" t="s">
        <v>16</v>
      </c>
      <c r="D53" s="8">
        <v>0</v>
      </c>
      <c r="E53" s="8" t="s">
        <v>16</v>
      </c>
      <c r="F53" s="55" t="s">
        <v>78</v>
      </c>
    </row>
    <row r="54" spans="1:6" ht="28.3">
      <c r="A54" s="7" t="s">
        <v>79</v>
      </c>
      <c r="B54" s="33" t="s">
        <v>16</v>
      </c>
      <c r="C54" s="8">
        <v>0</v>
      </c>
      <c r="D54" s="33" t="s">
        <v>16</v>
      </c>
      <c r="E54" s="8">
        <v>0</v>
      </c>
      <c r="F54" s="55" t="s">
        <v>78</v>
      </c>
    </row>
    <row r="55" spans="1:6" ht="28.3">
      <c r="A55" s="7" t="s">
        <v>80</v>
      </c>
      <c r="B55" s="15">
        <f>B48+B50+B52-B53</f>
        <v>-92.603962705291664</v>
      </c>
      <c r="C55" s="33" t="s">
        <v>16</v>
      </c>
      <c r="D55" s="15">
        <f>D48+D50+D52-D53</f>
        <v>-108.43637507904752</v>
      </c>
      <c r="E55" s="33" t="s">
        <v>16</v>
      </c>
      <c r="F55" s="55" t="s">
        <v>81</v>
      </c>
    </row>
    <row r="56" spans="1:6" ht="28.3">
      <c r="A56" s="7" t="s">
        <v>82</v>
      </c>
      <c r="B56" s="33" t="s">
        <v>16</v>
      </c>
      <c r="C56" s="15">
        <f>C49+C51+C52-C54</f>
        <v>-88.034862575211108</v>
      </c>
      <c r="D56" s="15" t="s">
        <v>16</v>
      </c>
      <c r="E56" s="15">
        <f>E49+E51+E52-E54</f>
        <v>-96.720935723628841</v>
      </c>
      <c r="F56" s="55" t="s">
        <v>81</v>
      </c>
    </row>
    <row r="57" spans="1:6" ht="28.3">
      <c r="A57" s="26" t="s">
        <v>83</v>
      </c>
      <c r="B57" s="39">
        <f>B30+B35+B38-B39-B55</f>
        <v>147.08239965311853</v>
      </c>
      <c r="C57" s="39" t="s">
        <v>16</v>
      </c>
      <c r="D57" s="39">
        <f>D30+D35+D38-D39-D55</f>
        <v>164.51877473216604</v>
      </c>
      <c r="E57" s="39" t="s">
        <v>16</v>
      </c>
      <c r="F57" s="62" t="s">
        <v>84</v>
      </c>
    </row>
    <row r="58" spans="1:6" ht="33.75" customHeight="1">
      <c r="A58" s="26" t="s">
        <v>85</v>
      </c>
      <c r="B58" s="39" t="s">
        <v>16</v>
      </c>
      <c r="C58" s="39">
        <f>C31+C35+C38-C39-C56</f>
        <v>143.48239965311853</v>
      </c>
      <c r="D58" s="39" t="s">
        <v>16</v>
      </c>
      <c r="E58" s="39">
        <f>E31+E35+E38-E39-E56</f>
        <v>152.80333537674733</v>
      </c>
      <c r="F58" s="62" t="s">
        <v>84</v>
      </c>
    </row>
    <row r="59" spans="1:6">
      <c r="A59" s="4" t="s">
        <v>86</v>
      </c>
      <c r="B59" s="14"/>
      <c r="C59" s="14"/>
      <c r="D59" s="14"/>
      <c r="E59" s="14"/>
      <c r="F59" s="55"/>
    </row>
    <row r="60" spans="1:6" ht="36" customHeight="1">
      <c r="A60" s="17" t="s">
        <v>87</v>
      </c>
      <c r="B60" s="23">
        <v>0</v>
      </c>
      <c r="C60" s="23">
        <v>0</v>
      </c>
      <c r="D60" s="23">
        <v>0</v>
      </c>
      <c r="E60" s="23">
        <v>0</v>
      </c>
      <c r="F60" s="105" t="s">
        <v>88</v>
      </c>
    </row>
    <row r="61" spans="1:6" ht="28.3">
      <c r="A61" s="17" t="s">
        <v>89</v>
      </c>
      <c r="B61" s="23">
        <v>0</v>
      </c>
      <c r="C61" s="63" t="s">
        <v>16</v>
      </c>
      <c r="D61" s="23">
        <v>0</v>
      </c>
      <c r="E61" s="63" t="s">
        <v>16</v>
      </c>
      <c r="F61" s="106"/>
    </row>
    <row r="62" spans="1:6" ht="28.3">
      <c r="A62" s="17" t="s">
        <v>90</v>
      </c>
      <c r="B62" s="63" t="s">
        <v>16</v>
      </c>
      <c r="C62" s="23">
        <v>0</v>
      </c>
      <c r="D62" s="63" t="s">
        <v>16</v>
      </c>
      <c r="E62" s="23">
        <v>0</v>
      </c>
      <c r="F62" s="106"/>
    </row>
    <row r="63" spans="1:6">
      <c r="A63" s="17" t="s">
        <v>91</v>
      </c>
      <c r="B63" s="23">
        <v>0</v>
      </c>
      <c r="C63" s="23">
        <v>0</v>
      </c>
      <c r="D63" s="23">
        <v>0</v>
      </c>
      <c r="E63" s="23">
        <v>0</v>
      </c>
      <c r="F63" s="106"/>
    </row>
    <row r="64" spans="1:6" ht="36" customHeight="1">
      <c r="A64" s="17" t="s">
        <v>92</v>
      </c>
      <c r="B64" s="23">
        <v>0</v>
      </c>
      <c r="C64" s="23">
        <v>0</v>
      </c>
      <c r="D64" s="23">
        <v>0</v>
      </c>
      <c r="E64" s="23">
        <v>0</v>
      </c>
      <c r="F64" s="106"/>
    </row>
    <row r="65" spans="1:6">
      <c r="A65" s="17" t="s">
        <v>93</v>
      </c>
      <c r="B65" s="23">
        <v>0</v>
      </c>
      <c r="C65" s="23">
        <v>0</v>
      </c>
      <c r="D65" s="23">
        <v>0</v>
      </c>
      <c r="E65" s="23">
        <v>0</v>
      </c>
      <c r="F65" s="107"/>
    </row>
    <row r="66" spans="1:6" ht="28.3">
      <c r="A66" s="26" t="s">
        <v>94</v>
      </c>
      <c r="B66" s="39">
        <f>B57-B61+B63-B64+B65</f>
        <v>147.08239965311853</v>
      </c>
      <c r="C66" s="39" t="s">
        <v>16</v>
      </c>
      <c r="D66" s="39">
        <f>D57-D61+D63-D64+D65</f>
        <v>164.51877473216604</v>
      </c>
      <c r="E66" s="39" t="s">
        <v>16</v>
      </c>
      <c r="F66" s="62" t="s">
        <v>95</v>
      </c>
    </row>
    <row r="67" spans="1:6" ht="28.3">
      <c r="A67" s="26" t="s">
        <v>96</v>
      </c>
      <c r="B67" s="39" t="s">
        <v>16</v>
      </c>
      <c r="C67" s="39">
        <f>C58-C62+C63-C64+C65</f>
        <v>143.48239965311853</v>
      </c>
      <c r="D67" s="39" t="s">
        <v>16</v>
      </c>
      <c r="E67" s="39">
        <f>E58-E62+E63-E64+E65</f>
        <v>152.80333537674733</v>
      </c>
      <c r="F67" s="62" t="s">
        <v>95</v>
      </c>
    </row>
    <row r="68" spans="1:6">
      <c r="A68" s="41"/>
      <c r="B68" s="42"/>
      <c r="C68" s="42"/>
      <c r="D68" s="42"/>
      <c r="E68" s="44"/>
    </row>
    <row r="69" spans="1:6">
      <c r="A69" s="26" t="s">
        <v>97</v>
      </c>
      <c r="B69" s="39">
        <f>B22+B27-B55+B26+B38</f>
        <v>114.00000000000003</v>
      </c>
      <c r="C69" s="39" t="s">
        <v>16</v>
      </c>
      <c r="D69" s="39">
        <f>D22+D27-D55+D26+D38</f>
        <v>131.43637507904754</v>
      </c>
      <c r="E69" s="39" t="s">
        <v>16</v>
      </c>
      <c r="F69" s="62" t="s">
        <v>95</v>
      </c>
    </row>
    <row r="70" spans="1:6">
      <c r="A70" s="26" t="s">
        <v>98</v>
      </c>
      <c r="B70" s="39" t="s">
        <v>16</v>
      </c>
      <c r="C70" s="39">
        <f>C22-C28-C56+C26+C38</f>
        <v>110.40000000000003</v>
      </c>
      <c r="D70" s="39" t="s">
        <v>16</v>
      </c>
      <c r="E70" s="39">
        <f>E22-E28-E56+E26+E38</f>
        <v>119.72093572362884</v>
      </c>
      <c r="F70" s="62" t="s">
        <v>95</v>
      </c>
    </row>
    <row r="74" spans="1:6">
      <c r="E74" s="2"/>
    </row>
    <row r="77" spans="1:6" s="46" customFormat="1" ht="14.15">
      <c r="B77" s="64"/>
      <c r="C77" s="64"/>
      <c r="D77" s="64"/>
      <c r="E77" s="65"/>
    </row>
  </sheetData>
  <mergeCells count="2">
    <mergeCell ref="B5:F5"/>
    <mergeCell ref="F60:F65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65"/>
  <sheetViews>
    <sheetView workbookViewId="0">
      <pane xSplit="1" ySplit="1" topLeftCell="F2" activePane="bottomRight" state="frozen"/>
      <selection pane="topRight"/>
      <selection pane="bottomLeft"/>
      <selection pane="bottomRight" activeCell="N1" sqref="N1:O1"/>
    </sheetView>
  </sheetViews>
  <sheetFormatPr defaultColWidth="9" defaultRowHeight="15"/>
  <cols>
    <col min="1" max="1" width="62.140625" style="1" customWidth="1"/>
    <col min="2" max="2" width="17.640625" style="2" customWidth="1"/>
    <col min="3" max="3" width="18.5" style="1" customWidth="1"/>
    <col min="4" max="4" width="17.640625" style="2" customWidth="1"/>
    <col min="5" max="5" width="18.5" style="1" customWidth="1"/>
    <col min="6" max="6" width="17.640625" style="80" customWidth="1"/>
    <col min="7" max="7" width="18.5" style="1" customWidth="1"/>
    <col min="8" max="8" width="14.7109375" style="1" bestFit="1" customWidth="1"/>
    <col min="9" max="9" width="17.5" style="1" bestFit="1" customWidth="1"/>
    <col min="10" max="10" width="17.640625" style="2" customWidth="1"/>
    <col min="11" max="11" width="18.5" style="1" customWidth="1"/>
    <col min="12" max="12" width="17.640625" style="2" customWidth="1"/>
    <col min="13" max="13" width="18.5" style="1" customWidth="1"/>
    <col min="14" max="14" width="17.5703125" style="2" customWidth="1"/>
    <col min="15" max="15" width="18.5" style="1" customWidth="1"/>
    <col min="16" max="16384" width="9" style="1"/>
  </cols>
  <sheetData>
    <row r="1" spans="1:15" ht="14.25" customHeight="1">
      <c r="A1" s="3"/>
      <c r="B1" s="111" t="s">
        <v>101</v>
      </c>
      <c r="C1" s="111"/>
      <c r="D1" s="111" t="s">
        <v>102</v>
      </c>
      <c r="E1" s="111"/>
      <c r="F1" s="117" t="s">
        <v>119</v>
      </c>
      <c r="G1" s="117"/>
      <c r="H1" s="111" t="s">
        <v>125</v>
      </c>
      <c r="I1" s="111"/>
      <c r="J1" s="111" t="s">
        <v>126</v>
      </c>
      <c r="K1" s="111"/>
      <c r="L1" s="111" t="s">
        <v>127</v>
      </c>
      <c r="M1" s="111"/>
      <c r="N1" s="111" t="s">
        <v>128</v>
      </c>
      <c r="O1" s="111"/>
    </row>
    <row r="2" spans="1:15" ht="29.25" customHeight="1">
      <c r="A2" s="4" t="s">
        <v>10</v>
      </c>
      <c r="B2" s="5" t="s">
        <v>103</v>
      </c>
      <c r="C2" s="6" t="s">
        <v>117</v>
      </c>
      <c r="D2" s="5" t="s">
        <v>103</v>
      </c>
      <c r="E2" s="6" t="s">
        <v>104</v>
      </c>
      <c r="F2" s="67" t="s">
        <v>103</v>
      </c>
      <c r="G2" s="68" t="s">
        <v>117</v>
      </c>
      <c r="H2" s="5" t="s">
        <v>103</v>
      </c>
      <c r="I2" s="6" t="s">
        <v>117</v>
      </c>
      <c r="J2" s="5" t="s">
        <v>103</v>
      </c>
      <c r="K2" s="6" t="s">
        <v>117</v>
      </c>
      <c r="L2" s="5" t="s">
        <v>103</v>
      </c>
      <c r="M2" s="6" t="s">
        <v>117</v>
      </c>
      <c r="N2" s="5" t="s">
        <v>103</v>
      </c>
      <c r="O2" s="6" t="s">
        <v>117</v>
      </c>
    </row>
    <row r="3" spans="1: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</row>
    <row r="4" spans="1: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</row>
    <row r="5" spans="1: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99" t="s">
        <v>16</v>
      </c>
      <c r="K5" s="99" t="s">
        <v>16</v>
      </c>
      <c r="L5" s="33" t="s">
        <v>16</v>
      </c>
      <c r="M5" s="33" t="s">
        <v>16</v>
      </c>
      <c r="N5" s="99" t="s">
        <v>16</v>
      </c>
      <c r="O5" s="99" t="s">
        <v>16</v>
      </c>
    </row>
    <row r="6" spans="1:15">
      <c r="A6" s="7" t="s">
        <v>17</v>
      </c>
      <c r="B6" s="15" t="s">
        <v>16</v>
      </c>
      <c r="C6" s="15" t="s">
        <v>16</v>
      </c>
      <c r="D6" s="15" t="s">
        <v>16</v>
      </c>
      <c r="E6" s="15" t="s">
        <v>16</v>
      </c>
      <c r="F6" s="73" t="s">
        <v>16</v>
      </c>
      <c r="G6" s="73" t="s">
        <v>16</v>
      </c>
      <c r="H6" s="15" t="s">
        <v>16</v>
      </c>
      <c r="I6" s="15" t="s">
        <v>16</v>
      </c>
      <c r="J6" s="8" t="s">
        <v>16</v>
      </c>
      <c r="K6" s="8" t="s">
        <v>16</v>
      </c>
      <c r="L6" s="15" t="s">
        <v>16</v>
      </c>
      <c r="M6" s="15" t="s">
        <v>16</v>
      </c>
      <c r="N6" s="8" t="s">
        <v>16</v>
      </c>
      <c r="O6" s="8" t="s">
        <v>16</v>
      </c>
    </row>
    <row r="7" spans="1:15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70" t="s">
        <v>16</v>
      </c>
      <c r="G7" s="70" t="s">
        <v>16</v>
      </c>
      <c r="H7" s="33" t="s">
        <v>16</v>
      </c>
      <c r="I7" s="33" t="s">
        <v>16</v>
      </c>
      <c r="J7" s="99" t="s">
        <v>16</v>
      </c>
      <c r="K7" s="99" t="s">
        <v>16</v>
      </c>
      <c r="L7" s="33" t="s">
        <v>16</v>
      </c>
      <c r="M7" s="33" t="s">
        <v>16</v>
      </c>
      <c r="N7" s="99" t="s">
        <v>16</v>
      </c>
      <c r="O7" s="99" t="s">
        <v>16</v>
      </c>
    </row>
    <row r="8" spans="1:15">
      <c r="A8" s="7" t="s">
        <v>20</v>
      </c>
      <c r="B8" s="34">
        <v>0.1</v>
      </c>
      <c r="C8" s="34">
        <v>0.1</v>
      </c>
      <c r="D8" s="34">
        <v>0.1</v>
      </c>
      <c r="E8" s="34">
        <v>0.1</v>
      </c>
      <c r="F8" s="71">
        <v>0.1</v>
      </c>
      <c r="G8" s="71">
        <v>0.1</v>
      </c>
      <c r="H8" s="34">
        <v>0.1</v>
      </c>
      <c r="I8" s="34">
        <v>0.1</v>
      </c>
      <c r="J8" s="43">
        <v>0.1</v>
      </c>
      <c r="K8" s="43">
        <v>0.1</v>
      </c>
      <c r="L8" s="34">
        <v>0.1</v>
      </c>
      <c r="M8" s="34">
        <v>0.1</v>
      </c>
      <c r="N8" s="43">
        <v>0.1</v>
      </c>
      <c r="O8" s="43">
        <v>0.1</v>
      </c>
    </row>
    <row r="9" spans="1: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</row>
    <row r="10" spans="1: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8">
        <v>3</v>
      </c>
      <c r="K10" s="8">
        <v>3</v>
      </c>
      <c r="L10" s="15">
        <v>3</v>
      </c>
      <c r="M10" s="15">
        <v>3</v>
      </c>
      <c r="N10" s="8">
        <v>3</v>
      </c>
      <c r="O10" s="8">
        <v>3</v>
      </c>
    </row>
    <row r="11" spans="1:15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  <c r="L11" s="14"/>
      <c r="M11" s="14"/>
      <c r="N11" s="14"/>
      <c r="O11" s="14"/>
    </row>
    <row r="12" spans="1:15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73">
        <v>128</v>
      </c>
      <c r="G12" s="73">
        <v>128</v>
      </c>
      <c r="H12" s="15">
        <v>128</v>
      </c>
      <c r="I12" s="15">
        <v>128</v>
      </c>
      <c r="J12" s="8">
        <v>128</v>
      </c>
      <c r="K12" s="8">
        <v>128</v>
      </c>
      <c r="L12" s="15">
        <v>128</v>
      </c>
      <c r="M12" s="15">
        <v>128</v>
      </c>
      <c r="N12" s="8">
        <v>128</v>
      </c>
      <c r="O12" s="8">
        <v>128</v>
      </c>
    </row>
    <row r="13" spans="1: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8">
        <v>2</v>
      </c>
      <c r="K13" s="8">
        <v>2</v>
      </c>
      <c r="L13" s="15">
        <v>2</v>
      </c>
      <c r="M13" s="15">
        <v>2</v>
      </c>
      <c r="N13" s="8">
        <v>2</v>
      </c>
      <c r="O13" s="8">
        <v>2</v>
      </c>
    </row>
    <row r="14" spans="1:15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73">
        <v>2</v>
      </c>
      <c r="G14" s="73">
        <v>2</v>
      </c>
      <c r="H14" s="15">
        <v>2</v>
      </c>
      <c r="I14" s="15">
        <v>2</v>
      </c>
      <c r="J14" s="8">
        <v>2</v>
      </c>
      <c r="K14" s="8">
        <v>2</v>
      </c>
      <c r="L14" s="15">
        <v>2</v>
      </c>
      <c r="M14" s="15">
        <v>2</v>
      </c>
      <c r="N14" s="8">
        <v>2</v>
      </c>
      <c r="O14" s="8">
        <v>2</v>
      </c>
    </row>
    <row r="15" spans="1:15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73">
        <v>3</v>
      </c>
      <c r="G15" s="73">
        <v>3</v>
      </c>
      <c r="H15" s="15">
        <v>3</v>
      </c>
      <c r="I15" s="15">
        <v>3</v>
      </c>
      <c r="J15" s="8">
        <v>3</v>
      </c>
      <c r="K15" s="8">
        <v>3</v>
      </c>
      <c r="L15" s="15">
        <v>3</v>
      </c>
      <c r="M15" s="15">
        <v>3</v>
      </c>
      <c r="N15" s="8">
        <v>3</v>
      </c>
      <c r="O15" s="8">
        <v>3</v>
      </c>
    </row>
    <row r="16" spans="1:15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73">
        <f t="shared" si="0"/>
        <v>23</v>
      </c>
      <c r="G16" s="73">
        <f t="shared" si="0"/>
        <v>23</v>
      </c>
      <c r="H16" s="15">
        <f t="shared" ref="H16:M16" si="1">H15+10*LOG10(H4)</f>
        <v>23</v>
      </c>
      <c r="I16" s="15">
        <f t="shared" si="1"/>
        <v>23</v>
      </c>
      <c r="J16" s="8">
        <f t="shared" si="1"/>
        <v>23</v>
      </c>
      <c r="K16" s="8">
        <f t="shared" si="1"/>
        <v>23</v>
      </c>
      <c r="L16" s="15">
        <f t="shared" si="1"/>
        <v>23</v>
      </c>
      <c r="M16" s="15">
        <f t="shared" si="1"/>
        <v>23</v>
      </c>
      <c r="N16" s="8">
        <f>N15+10*LOG10(N4)</f>
        <v>23</v>
      </c>
      <c r="O16" s="8">
        <f>O15+10*LOG10(O4)</f>
        <v>23</v>
      </c>
    </row>
    <row r="17" spans="1:15" ht="28.3">
      <c r="A17" s="7" t="s">
        <v>35</v>
      </c>
      <c r="B17" s="15">
        <f t="shared" ref="B17:G17" si="2">B15+10*LOG10(B42/1000000)</f>
        <v>10.60422483423212</v>
      </c>
      <c r="C17" s="15">
        <f t="shared" si="2"/>
        <v>10.60422483423212</v>
      </c>
      <c r="D17" s="15">
        <f t="shared" si="2"/>
        <v>9.3548374681491211</v>
      </c>
      <c r="E17" s="15">
        <f t="shared" si="2"/>
        <v>9.3548374681491211</v>
      </c>
      <c r="F17" s="73">
        <f t="shared" si="2"/>
        <v>9.3548374681491211</v>
      </c>
      <c r="G17" s="73">
        <f t="shared" si="2"/>
        <v>9.3548374681491211</v>
      </c>
      <c r="H17" s="15">
        <f t="shared" ref="H17:M17" si="3">H15+10*LOG10(H42/1000000)</f>
        <v>10.60422483423212</v>
      </c>
      <c r="I17" s="15">
        <f t="shared" si="3"/>
        <v>10.60422483423212</v>
      </c>
      <c r="J17" s="8">
        <f t="shared" si="3"/>
        <v>15.375437381428744</v>
      </c>
      <c r="K17" s="8">
        <f t="shared" si="3"/>
        <v>15.375437381428744</v>
      </c>
      <c r="L17" s="15">
        <f t="shared" si="3"/>
        <v>9.3548374681491211</v>
      </c>
      <c r="M17" s="15">
        <f t="shared" si="3"/>
        <v>9.3548374681491211</v>
      </c>
      <c r="N17" s="8">
        <f>N15+10*LOG10(N42/1000000)</f>
        <v>9.3548374681491211</v>
      </c>
      <c r="O17" s="8">
        <f>O15+10*LOG10(O42/1000000)</f>
        <v>9.3548374681491211</v>
      </c>
    </row>
    <row r="18" spans="1:15" ht="42.45">
      <c r="A18" s="16" t="s">
        <v>37</v>
      </c>
      <c r="B18" s="15">
        <f t="shared" ref="B18:G18" si="4">B19+10*LOG10(B12/B13)-B20</f>
        <v>26.061799739838872</v>
      </c>
      <c r="C18" s="15">
        <f t="shared" si="4"/>
        <v>26.061799739838872</v>
      </c>
      <c r="D18" s="15">
        <f t="shared" si="4"/>
        <v>19.891799739838874</v>
      </c>
      <c r="E18" s="15">
        <f t="shared" si="4"/>
        <v>19.891799739838874</v>
      </c>
      <c r="F18" s="73">
        <f t="shared" si="4"/>
        <v>26.061799739838872</v>
      </c>
      <c r="G18" s="73">
        <f t="shared" si="4"/>
        <v>26.061799739838872</v>
      </c>
      <c r="H18" s="15">
        <f t="shared" ref="H18:M18" si="5">H19+10*LOG10(H12/H13)-H20</f>
        <v>17.581799739838871</v>
      </c>
      <c r="I18" s="15">
        <f t="shared" si="5"/>
        <v>17.581799739838871</v>
      </c>
      <c r="J18" s="8">
        <f t="shared" si="5"/>
        <v>26.061799739838872</v>
      </c>
      <c r="K18" s="8">
        <f t="shared" si="5"/>
        <v>26.061799739838872</v>
      </c>
      <c r="L18" s="15">
        <f t="shared" si="5"/>
        <v>26.061799739838872</v>
      </c>
      <c r="M18" s="15">
        <f t="shared" si="5"/>
        <v>26.061799739838872</v>
      </c>
      <c r="N18" s="8">
        <f>N19+10*LOG10(N12/N13)-N20</f>
        <v>17.061799739838872</v>
      </c>
      <c r="O18" s="8">
        <f>O19+10*LOG10(O12/O13)-O20</f>
        <v>17.061799739838872</v>
      </c>
    </row>
    <row r="19" spans="1:15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73">
        <v>8</v>
      </c>
      <c r="G19" s="73">
        <v>8</v>
      </c>
      <c r="H19" s="87">
        <v>8</v>
      </c>
      <c r="I19" s="87">
        <v>8</v>
      </c>
      <c r="J19" s="8">
        <v>8</v>
      </c>
      <c r="K19" s="8">
        <v>8</v>
      </c>
      <c r="L19" s="15">
        <v>8</v>
      </c>
      <c r="M19" s="15">
        <v>8</v>
      </c>
      <c r="N19" s="8">
        <v>8</v>
      </c>
      <c r="O19" s="8">
        <v>8</v>
      </c>
    </row>
    <row r="20" spans="1:15" ht="42.45">
      <c r="A20" s="17" t="s">
        <v>41</v>
      </c>
      <c r="B20" s="23">
        <v>0</v>
      </c>
      <c r="C20" s="23">
        <v>0</v>
      </c>
      <c r="D20" s="23">
        <v>6.17</v>
      </c>
      <c r="E20" s="23">
        <v>6.17</v>
      </c>
      <c r="F20" s="72">
        <v>0</v>
      </c>
      <c r="G20" s="72">
        <v>0</v>
      </c>
      <c r="H20" s="86">
        <f>3.48+5</f>
        <v>8.48</v>
      </c>
      <c r="I20" s="86">
        <f>3.48+5</f>
        <v>8.48</v>
      </c>
      <c r="J20" s="86">
        <v>0</v>
      </c>
      <c r="K20" s="86">
        <v>0</v>
      </c>
      <c r="L20" s="86">
        <v>0</v>
      </c>
      <c r="M20" s="86">
        <v>0</v>
      </c>
      <c r="N20" s="86">
        <v>9</v>
      </c>
      <c r="O20" s="86">
        <v>9</v>
      </c>
    </row>
    <row r="21" spans="1:15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72">
        <v>0</v>
      </c>
      <c r="G21" s="72">
        <v>0</v>
      </c>
      <c r="H21" s="86">
        <v>0</v>
      </c>
      <c r="I21" s="86">
        <v>0</v>
      </c>
      <c r="J21" s="86">
        <v>0</v>
      </c>
      <c r="K21" s="86">
        <v>0</v>
      </c>
      <c r="L21" s="86">
        <v>0</v>
      </c>
      <c r="M21" s="86">
        <v>0</v>
      </c>
      <c r="N21" s="86">
        <v>0</v>
      </c>
      <c r="O21" s="86">
        <v>0</v>
      </c>
    </row>
    <row r="22" spans="1:15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73">
        <v>0</v>
      </c>
      <c r="G22" s="73">
        <v>0</v>
      </c>
      <c r="H22" s="15">
        <v>0</v>
      </c>
      <c r="I22" s="15">
        <v>0</v>
      </c>
      <c r="J22" s="8">
        <v>0</v>
      </c>
      <c r="K22" s="8">
        <v>0</v>
      </c>
      <c r="L22" s="15">
        <v>0</v>
      </c>
      <c r="M22" s="15">
        <v>0</v>
      </c>
      <c r="N22" s="8">
        <v>0</v>
      </c>
      <c r="O22" s="8">
        <v>0</v>
      </c>
    </row>
    <row r="23" spans="1:15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73">
        <v>0</v>
      </c>
      <c r="G23" s="73">
        <v>0</v>
      </c>
      <c r="H23" s="15">
        <v>0</v>
      </c>
      <c r="I23" s="15">
        <v>0</v>
      </c>
      <c r="J23" s="8">
        <v>0</v>
      </c>
      <c r="K23" s="8">
        <v>0</v>
      </c>
      <c r="L23" s="15">
        <v>0</v>
      </c>
      <c r="M23" s="15">
        <v>0</v>
      </c>
      <c r="N23" s="8">
        <v>0</v>
      </c>
      <c r="O23" s="8">
        <v>0</v>
      </c>
    </row>
    <row r="24" spans="1:15" ht="28.3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73">
        <v>3</v>
      </c>
      <c r="G24" s="73">
        <v>3</v>
      </c>
      <c r="H24" s="15">
        <v>3</v>
      </c>
      <c r="I24" s="15">
        <v>3</v>
      </c>
      <c r="J24" s="8">
        <v>3</v>
      </c>
      <c r="K24" s="8">
        <v>3</v>
      </c>
      <c r="L24" s="15">
        <v>3</v>
      </c>
      <c r="M24" s="15">
        <v>3</v>
      </c>
      <c r="N24" s="8">
        <v>3</v>
      </c>
      <c r="O24" s="8">
        <v>3</v>
      </c>
    </row>
    <row r="25" spans="1:15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70" t="s">
        <v>16</v>
      </c>
      <c r="G25" s="70" t="s">
        <v>16</v>
      </c>
      <c r="H25" s="33" t="s">
        <v>16</v>
      </c>
      <c r="I25" s="33" t="s">
        <v>16</v>
      </c>
      <c r="J25" s="99" t="s">
        <v>16</v>
      </c>
      <c r="K25" s="99" t="s">
        <v>16</v>
      </c>
      <c r="L25" s="33" t="s">
        <v>16</v>
      </c>
      <c r="M25" s="33" t="s">
        <v>16</v>
      </c>
      <c r="N25" s="99" t="s">
        <v>16</v>
      </c>
      <c r="O25" s="99" t="s">
        <v>16</v>
      </c>
    </row>
    <row r="26" spans="1:15">
      <c r="A26" s="7" t="s">
        <v>51</v>
      </c>
      <c r="B26" s="15">
        <f t="shared" ref="B26:G26" si="6">B17+B18+B21-B23-B24</f>
        <v>33.666024574070988</v>
      </c>
      <c r="C26" s="15">
        <f t="shared" si="6"/>
        <v>33.666024574070988</v>
      </c>
      <c r="D26" s="15">
        <f t="shared" si="6"/>
        <v>26.246637207987995</v>
      </c>
      <c r="E26" s="15">
        <f t="shared" si="6"/>
        <v>26.246637207987995</v>
      </c>
      <c r="F26" s="73">
        <f t="shared" si="6"/>
        <v>32.416637207987989</v>
      </c>
      <c r="G26" s="73">
        <f t="shared" si="6"/>
        <v>32.416637207987989</v>
      </c>
      <c r="H26" s="15">
        <f t="shared" ref="H26:M26" si="7">H17+H18+H21-H23-H24</f>
        <v>25.186024574070991</v>
      </c>
      <c r="I26" s="15">
        <f t="shared" si="7"/>
        <v>25.186024574070991</v>
      </c>
      <c r="J26" s="8">
        <f t="shared" si="7"/>
        <v>38.437237121267614</v>
      </c>
      <c r="K26" s="8">
        <f t="shared" si="7"/>
        <v>38.437237121267614</v>
      </c>
      <c r="L26" s="15">
        <f t="shared" si="7"/>
        <v>32.416637207987989</v>
      </c>
      <c r="M26" s="15">
        <f t="shared" si="7"/>
        <v>32.416637207987989</v>
      </c>
      <c r="N26" s="8">
        <f>N17+N18+N21-N23-N24</f>
        <v>23.416637207987993</v>
      </c>
      <c r="O26" s="8">
        <f>O17+O18+O21-O23-O24</f>
        <v>23.416637207987993</v>
      </c>
    </row>
    <row r="27" spans="1:15">
      <c r="A27" s="4" t="s">
        <v>52</v>
      </c>
      <c r="B27" s="14"/>
      <c r="C27" s="14"/>
      <c r="D27" s="14"/>
      <c r="E27" s="14"/>
      <c r="F27" s="74"/>
      <c r="G27" s="74"/>
      <c r="H27" s="14"/>
      <c r="I27" s="14"/>
      <c r="J27" s="14"/>
      <c r="K27" s="14"/>
      <c r="L27" s="14"/>
      <c r="M27" s="14"/>
      <c r="N27" s="14"/>
      <c r="O27" s="14"/>
    </row>
    <row r="28" spans="1:15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73">
        <v>8</v>
      </c>
      <c r="G28" s="73">
        <v>4</v>
      </c>
      <c r="H28" s="15">
        <v>8</v>
      </c>
      <c r="I28" s="15">
        <v>4</v>
      </c>
      <c r="J28" s="8">
        <v>8</v>
      </c>
      <c r="K28" s="8">
        <v>4</v>
      </c>
      <c r="L28" s="15">
        <v>8</v>
      </c>
      <c r="M28" s="15">
        <v>4</v>
      </c>
      <c r="N28" s="8">
        <v>8</v>
      </c>
      <c r="O28" s="8">
        <v>4</v>
      </c>
    </row>
    <row r="29" spans="1:15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73">
        <v>2</v>
      </c>
      <c r="G29" s="73">
        <v>1</v>
      </c>
      <c r="H29" s="15">
        <v>2</v>
      </c>
      <c r="I29" s="15">
        <v>1</v>
      </c>
      <c r="J29" s="8">
        <v>2</v>
      </c>
      <c r="K29" s="8">
        <v>1</v>
      </c>
      <c r="L29" s="15">
        <v>2</v>
      </c>
      <c r="M29" s="15">
        <v>1</v>
      </c>
      <c r="N29" s="8">
        <v>2</v>
      </c>
      <c r="O29" s="8">
        <v>1</v>
      </c>
    </row>
    <row r="30" spans="1:15" ht="56.6">
      <c r="A30" s="7" t="s">
        <v>55</v>
      </c>
      <c r="B30" s="15">
        <f t="shared" ref="B30:G30" si="8">B31+10*LOG10(B28/B29)-B32</f>
        <v>11.020599913279625</v>
      </c>
      <c r="C30" s="15">
        <f t="shared" si="8"/>
        <v>11.020599913279625</v>
      </c>
      <c r="D30" s="15">
        <f t="shared" si="8"/>
        <v>11.020599913279625</v>
      </c>
      <c r="E30" s="15">
        <f t="shared" si="8"/>
        <v>11.020599913279625</v>
      </c>
      <c r="F30" s="73">
        <f t="shared" si="8"/>
        <v>11.020599913279625</v>
      </c>
      <c r="G30" s="73">
        <f t="shared" si="8"/>
        <v>11.020599913279625</v>
      </c>
      <c r="H30" s="15">
        <f t="shared" ref="H30:M30" si="9">H31+10*LOG10(H28/H29)-H32</f>
        <v>11.020599913279625</v>
      </c>
      <c r="I30" s="15">
        <f t="shared" si="9"/>
        <v>11.020599913279625</v>
      </c>
      <c r="J30" s="8">
        <f t="shared" si="9"/>
        <v>11.020599913279625</v>
      </c>
      <c r="K30" s="8">
        <f t="shared" si="9"/>
        <v>11.020599913279625</v>
      </c>
      <c r="L30" s="15">
        <f t="shared" si="9"/>
        <v>11.020599913279625</v>
      </c>
      <c r="M30" s="15">
        <f t="shared" si="9"/>
        <v>11.020599913279625</v>
      </c>
      <c r="N30" s="8">
        <f>N31+10*LOG10(N28/N29)-N32</f>
        <v>5.0205999132796251</v>
      </c>
      <c r="O30" s="8">
        <f>O31+10*LOG10(O28/O29)-O32</f>
        <v>5.0205999132796251</v>
      </c>
    </row>
    <row r="31" spans="1:15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73">
        <v>5</v>
      </c>
      <c r="G31" s="73">
        <v>5</v>
      </c>
      <c r="H31" s="15">
        <v>5</v>
      </c>
      <c r="I31" s="15">
        <v>5</v>
      </c>
      <c r="J31" s="8">
        <v>5</v>
      </c>
      <c r="K31" s="8">
        <v>5</v>
      </c>
      <c r="L31" s="15">
        <v>5</v>
      </c>
      <c r="M31" s="15">
        <v>5</v>
      </c>
      <c r="N31" s="8">
        <v>5</v>
      </c>
      <c r="O31" s="8">
        <v>5</v>
      </c>
    </row>
    <row r="32" spans="1:15" ht="42.45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6</v>
      </c>
      <c r="O32" s="86">
        <v>6</v>
      </c>
    </row>
    <row r="33" spans="1:15" ht="28.3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73">
        <v>0</v>
      </c>
      <c r="G33" s="73">
        <v>0</v>
      </c>
      <c r="H33" s="15">
        <v>0</v>
      </c>
      <c r="I33" s="15">
        <v>0</v>
      </c>
      <c r="J33" s="8">
        <v>0</v>
      </c>
      <c r="K33" s="8">
        <v>0</v>
      </c>
      <c r="L33" s="15">
        <v>0</v>
      </c>
      <c r="M33" s="15">
        <v>0</v>
      </c>
      <c r="N33" s="8">
        <v>0</v>
      </c>
      <c r="O33" s="8">
        <v>0</v>
      </c>
    </row>
    <row r="34" spans="1:15" ht="28.3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73">
        <v>1</v>
      </c>
      <c r="G34" s="73">
        <v>1</v>
      </c>
      <c r="H34" s="15">
        <v>1</v>
      </c>
      <c r="I34" s="15">
        <v>1</v>
      </c>
      <c r="J34" s="8">
        <v>1</v>
      </c>
      <c r="K34" s="8">
        <v>1</v>
      </c>
      <c r="L34" s="15">
        <v>1</v>
      </c>
      <c r="M34" s="15">
        <v>1</v>
      </c>
      <c r="N34" s="8">
        <v>1</v>
      </c>
      <c r="O34" s="8">
        <v>1</v>
      </c>
    </row>
    <row r="35" spans="1:15">
      <c r="A35" s="7" t="s">
        <v>60</v>
      </c>
      <c r="B35" s="8">
        <v>7</v>
      </c>
      <c r="C35" s="8">
        <v>7</v>
      </c>
      <c r="D35" s="8">
        <v>10</v>
      </c>
      <c r="E35" s="8">
        <v>10</v>
      </c>
      <c r="F35" s="69">
        <v>7</v>
      </c>
      <c r="G35" s="69">
        <v>7</v>
      </c>
      <c r="H35" s="15">
        <v>10</v>
      </c>
      <c r="I35" s="15">
        <v>10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</row>
    <row r="36" spans="1: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</row>
    <row r="37" spans="1:15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73" t="s">
        <v>16</v>
      </c>
      <c r="G37" s="73" t="s">
        <v>16</v>
      </c>
      <c r="H37" s="15" t="s">
        <v>16</v>
      </c>
      <c r="I37" s="15" t="s">
        <v>16</v>
      </c>
      <c r="J37" s="8" t="s">
        <v>16</v>
      </c>
      <c r="K37" s="8" t="s">
        <v>16</v>
      </c>
      <c r="L37" s="15" t="s">
        <v>16</v>
      </c>
      <c r="M37" s="15" t="s">
        <v>16</v>
      </c>
      <c r="N37" s="8" t="s">
        <v>16</v>
      </c>
      <c r="O37" s="8" t="s">
        <v>16</v>
      </c>
    </row>
    <row r="38" spans="1:15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72">
        <v>-999</v>
      </c>
      <c r="G38" s="72">
        <v>-999</v>
      </c>
      <c r="H38" s="86">
        <v>-174</v>
      </c>
      <c r="I38" s="86">
        <v>-174</v>
      </c>
      <c r="J38" s="86">
        <v>-174</v>
      </c>
      <c r="K38" s="86">
        <v>-174</v>
      </c>
      <c r="L38" s="86">
        <v>-999</v>
      </c>
      <c r="M38" s="86">
        <v>-999</v>
      </c>
      <c r="N38" s="86">
        <v>-999</v>
      </c>
      <c r="O38" s="86">
        <v>-999</v>
      </c>
    </row>
    <row r="39" spans="1:15" ht="28.3">
      <c r="A39" s="7" t="s">
        <v>108</v>
      </c>
      <c r="B39" s="33" t="s">
        <v>16</v>
      </c>
      <c r="C39" s="33" t="s">
        <v>16</v>
      </c>
      <c r="D39" s="33" t="s">
        <v>16</v>
      </c>
      <c r="E39" s="33" t="s">
        <v>16</v>
      </c>
      <c r="F39" s="70" t="s">
        <v>16</v>
      </c>
      <c r="G39" s="70" t="s">
        <v>16</v>
      </c>
      <c r="H39" s="33" t="s">
        <v>16</v>
      </c>
      <c r="I39" s="33" t="s">
        <v>16</v>
      </c>
      <c r="J39" s="99" t="s">
        <v>16</v>
      </c>
      <c r="K39" s="99" t="s">
        <v>16</v>
      </c>
      <c r="L39" s="33" t="s">
        <v>16</v>
      </c>
      <c r="M39" s="33" t="s">
        <v>16</v>
      </c>
      <c r="N39" s="99" t="s">
        <v>16</v>
      </c>
      <c r="O39" s="99" t="s">
        <v>16</v>
      </c>
    </row>
    <row r="40" spans="1:15" ht="28.3">
      <c r="A40" s="7" t="s">
        <v>109</v>
      </c>
      <c r="B40" s="15">
        <f t="shared" ref="B40:G40" si="10">10*LOG10(10^((B35+B36)/10)+10^(B38/10))</f>
        <v>-167.00000000000003</v>
      </c>
      <c r="C40" s="15">
        <f t="shared" si="10"/>
        <v>-167.00000000000003</v>
      </c>
      <c r="D40" s="15">
        <f t="shared" si="10"/>
        <v>-164</v>
      </c>
      <c r="E40" s="15">
        <f t="shared" si="10"/>
        <v>-164</v>
      </c>
      <c r="F40" s="73">
        <f t="shared" si="10"/>
        <v>-167.00000000000003</v>
      </c>
      <c r="G40" s="73">
        <f t="shared" si="10"/>
        <v>-167.00000000000003</v>
      </c>
      <c r="H40" s="15">
        <f t="shared" ref="H40:M40" si="11">10*LOG10(10^((H35+H36)/10)+10^(H38/10))</f>
        <v>-163.58607314841774</v>
      </c>
      <c r="I40" s="15">
        <f t="shared" si="11"/>
        <v>-163.58607314841774</v>
      </c>
      <c r="J40" s="8">
        <f t="shared" si="11"/>
        <v>-166.20990250347435</v>
      </c>
      <c r="K40" s="8">
        <f t="shared" si="11"/>
        <v>-166.20990250347435</v>
      </c>
      <c r="L40" s="15">
        <f t="shared" si="11"/>
        <v>-167.00000000000003</v>
      </c>
      <c r="M40" s="15">
        <f t="shared" si="11"/>
        <v>-167.00000000000003</v>
      </c>
      <c r="N40" s="8">
        <f>10*LOG10(10^((N35+N36)/10)+10^(N38/10))</f>
        <v>-167.00000000000003</v>
      </c>
      <c r="O40" s="8">
        <f>10*LOG10(10^((O35+O36)/10)+10^(O38/10))</f>
        <v>-167.00000000000003</v>
      </c>
    </row>
    <row r="41" spans="1:15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73" t="s">
        <v>16</v>
      </c>
      <c r="G41" s="73" t="s">
        <v>16</v>
      </c>
      <c r="H41" s="15" t="s">
        <v>16</v>
      </c>
      <c r="I41" s="15" t="s">
        <v>16</v>
      </c>
      <c r="J41" s="8" t="s">
        <v>16</v>
      </c>
      <c r="K41" s="8" t="s">
        <v>16</v>
      </c>
      <c r="L41" s="15" t="s">
        <v>16</v>
      </c>
      <c r="M41" s="15" t="s">
        <v>16</v>
      </c>
      <c r="N41" s="8" t="s">
        <v>16</v>
      </c>
      <c r="O41" s="8" t="s">
        <v>16</v>
      </c>
    </row>
    <row r="42" spans="1:15">
      <c r="A42" s="36" t="s">
        <v>70</v>
      </c>
      <c r="B42" s="25">
        <f>4*12*120*1000</f>
        <v>5760000</v>
      </c>
      <c r="C42" s="25">
        <f>4*12*120*1000</f>
        <v>5760000</v>
      </c>
      <c r="D42" s="25">
        <f>3*12*120*1000</f>
        <v>4320000</v>
      </c>
      <c r="E42" s="25">
        <f>3*12*120*1000</f>
        <v>4320000</v>
      </c>
      <c r="F42" s="83">
        <f>3*12*120*1000</f>
        <v>4320000</v>
      </c>
      <c r="G42" s="83">
        <f t="shared" ref="G42" si="12">3*12*120*1000</f>
        <v>4320000</v>
      </c>
      <c r="H42" s="88">
        <f>4*12*120*1000</f>
        <v>5760000</v>
      </c>
      <c r="I42" s="88">
        <f>4*12*120*1000</f>
        <v>5760000</v>
      </c>
      <c r="J42" s="88">
        <f>12*12*120*1000</f>
        <v>17280000</v>
      </c>
      <c r="K42" s="88">
        <f>12*12*120*1000</f>
        <v>17280000</v>
      </c>
      <c r="L42" s="88">
        <f>3*12*120*1000</f>
        <v>4320000</v>
      </c>
      <c r="M42" s="88">
        <f t="shared" ref="M42" si="13">3*12*120*1000</f>
        <v>4320000</v>
      </c>
      <c r="N42" s="88">
        <f>3*12*120*1000</f>
        <v>4320000</v>
      </c>
      <c r="O42" s="88">
        <f t="shared" ref="O42" si="14">3*12*120*1000</f>
        <v>4320000</v>
      </c>
    </row>
    <row r="43" spans="1:15">
      <c r="A43" s="7" t="s">
        <v>71</v>
      </c>
      <c r="B43" s="15" t="s">
        <v>16</v>
      </c>
      <c r="C43" s="15" t="s">
        <v>16</v>
      </c>
      <c r="D43" s="15" t="s">
        <v>16</v>
      </c>
      <c r="E43" s="15" t="s">
        <v>16</v>
      </c>
      <c r="F43" s="73" t="s">
        <v>16</v>
      </c>
      <c r="G43" s="73" t="s">
        <v>16</v>
      </c>
      <c r="H43" s="15" t="s">
        <v>16</v>
      </c>
      <c r="I43" s="15" t="s">
        <v>16</v>
      </c>
      <c r="J43" s="8" t="s">
        <v>16</v>
      </c>
      <c r="K43" s="8" t="s">
        <v>16</v>
      </c>
      <c r="L43" s="15" t="s">
        <v>16</v>
      </c>
      <c r="M43" s="15" t="s">
        <v>16</v>
      </c>
      <c r="N43" s="8" t="s">
        <v>16</v>
      </c>
      <c r="O43" s="8" t="s">
        <v>16</v>
      </c>
    </row>
    <row r="44" spans="1:15">
      <c r="A44" s="7" t="s">
        <v>72</v>
      </c>
      <c r="B44" s="15">
        <f t="shared" ref="B44:G44" si="15">B40+10*LOG10(B42)</f>
        <v>-99.395775165767915</v>
      </c>
      <c r="C44" s="15">
        <f t="shared" si="15"/>
        <v>-99.395775165767915</v>
      </c>
      <c r="D44" s="15">
        <f t="shared" si="15"/>
        <v>-97.645162531850886</v>
      </c>
      <c r="E44" s="15">
        <f t="shared" si="15"/>
        <v>-97.645162531850886</v>
      </c>
      <c r="F44" s="73">
        <f t="shared" si="15"/>
        <v>-100.64516253185091</v>
      </c>
      <c r="G44" s="73">
        <f t="shared" si="15"/>
        <v>-100.64516253185091</v>
      </c>
      <c r="H44" s="15">
        <f t="shared" ref="H44:M44" si="16">H40+10*LOG10(H42)</f>
        <v>-95.981848314185626</v>
      </c>
      <c r="I44" s="15">
        <f t="shared" si="16"/>
        <v>-95.981848314185626</v>
      </c>
      <c r="J44" s="8">
        <f t="shared" si="16"/>
        <v>-93.834465122045614</v>
      </c>
      <c r="K44" s="8">
        <f t="shared" si="16"/>
        <v>-93.834465122045614</v>
      </c>
      <c r="L44" s="15">
        <f t="shared" si="16"/>
        <v>-100.64516253185091</v>
      </c>
      <c r="M44" s="15">
        <f t="shared" si="16"/>
        <v>-100.64516253185091</v>
      </c>
      <c r="N44" s="8">
        <f>N40+10*LOG10(N42)</f>
        <v>-100.64516253185091</v>
      </c>
      <c r="O44" s="8">
        <f>O40+10*LOG10(O42)</f>
        <v>-100.64516253185091</v>
      </c>
    </row>
    <row r="45" spans="1:15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73" t="s">
        <v>16</v>
      </c>
      <c r="G45" s="73" t="s">
        <v>16</v>
      </c>
      <c r="H45" s="15" t="s">
        <v>16</v>
      </c>
      <c r="I45" s="15" t="s">
        <v>16</v>
      </c>
      <c r="J45" s="8" t="s">
        <v>16</v>
      </c>
      <c r="K45" s="8" t="s">
        <v>16</v>
      </c>
      <c r="L45" s="15" t="s">
        <v>16</v>
      </c>
      <c r="M45" s="15" t="s">
        <v>16</v>
      </c>
      <c r="N45" s="8" t="s">
        <v>16</v>
      </c>
      <c r="O45" s="8" t="s">
        <v>16</v>
      </c>
    </row>
    <row r="46" spans="1:15">
      <c r="A46" s="36" t="s">
        <v>75</v>
      </c>
      <c r="B46" s="25">
        <v>-4</v>
      </c>
      <c r="C46" s="25">
        <v>1.6</v>
      </c>
      <c r="D46" s="25">
        <v>-7.06</v>
      </c>
      <c r="E46" s="25">
        <v>-2.23</v>
      </c>
      <c r="F46" s="75">
        <v>-3.54</v>
      </c>
      <c r="G46" s="75">
        <v>0.94</v>
      </c>
      <c r="H46" s="88">
        <v>-4.4909999999999997</v>
      </c>
      <c r="I46" s="88">
        <v>1.8520000000000001</v>
      </c>
      <c r="J46" s="88">
        <v>-4.63</v>
      </c>
      <c r="K46" s="88">
        <v>-2.2000000000000002</v>
      </c>
      <c r="L46" s="92">
        <v>-2.2200000000000002</v>
      </c>
      <c r="M46" s="92">
        <v>3.97</v>
      </c>
      <c r="N46" s="88">
        <v>-2.1</v>
      </c>
      <c r="O46" s="88">
        <v>3.7</v>
      </c>
    </row>
    <row r="47" spans="1:15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73">
        <v>2</v>
      </c>
      <c r="G47" s="73">
        <v>2</v>
      </c>
      <c r="H47" s="15">
        <v>2</v>
      </c>
      <c r="I47" s="15">
        <v>2</v>
      </c>
      <c r="J47" s="8">
        <v>2</v>
      </c>
      <c r="K47" s="8">
        <v>2</v>
      </c>
      <c r="L47" s="15">
        <v>2</v>
      </c>
      <c r="M47" s="15">
        <v>2</v>
      </c>
      <c r="N47" s="8">
        <v>2</v>
      </c>
      <c r="O47" s="8">
        <v>2</v>
      </c>
    </row>
    <row r="48" spans="1:15" ht="28.3">
      <c r="A48" s="7" t="s">
        <v>77</v>
      </c>
      <c r="B48" s="15" t="s">
        <v>16</v>
      </c>
      <c r="C48" s="15" t="s">
        <v>16</v>
      </c>
      <c r="D48" s="15" t="s">
        <v>16</v>
      </c>
      <c r="E48" s="15" t="s">
        <v>16</v>
      </c>
      <c r="F48" s="73" t="s">
        <v>16</v>
      </c>
      <c r="G48" s="73" t="s">
        <v>16</v>
      </c>
      <c r="H48" s="15" t="s">
        <v>16</v>
      </c>
      <c r="I48" s="15" t="s">
        <v>16</v>
      </c>
      <c r="J48" s="8" t="s">
        <v>16</v>
      </c>
      <c r="K48" s="8" t="s">
        <v>16</v>
      </c>
      <c r="L48" s="15" t="s">
        <v>16</v>
      </c>
      <c r="M48" s="15" t="s">
        <v>16</v>
      </c>
      <c r="N48" s="8" t="s">
        <v>16</v>
      </c>
      <c r="O48" s="8" t="s">
        <v>16</v>
      </c>
    </row>
    <row r="49" spans="1:15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9">
        <v>0</v>
      </c>
      <c r="G49" s="69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28.3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70" t="s">
        <v>16</v>
      </c>
      <c r="G50" s="70" t="s">
        <v>16</v>
      </c>
      <c r="H50" s="33" t="s">
        <v>16</v>
      </c>
      <c r="I50" s="33" t="s">
        <v>16</v>
      </c>
      <c r="J50" s="99" t="s">
        <v>16</v>
      </c>
      <c r="K50" s="99" t="s">
        <v>16</v>
      </c>
      <c r="L50" s="33" t="s">
        <v>16</v>
      </c>
      <c r="M50" s="33" t="s">
        <v>16</v>
      </c>
      <c r="N50" s="99" t="s">
        <v>16</v>
      </c>
      <c r="O50" s="99" t="s">
        <v>16</v>
      </c>
    </row>
    <row r="51" spans="1:15" ht="28.3">
      <c r="A51" s="7" t="s">
        <v>82</v>
      </c>
      <c r="B51" s="15">
        <f t="shared" ref="B51:G51" si="17">B44+B46+B47-B49</f>
        <v>-101.39577516576792</v>
      </c>
      <c r="C51" s="15">
        <f t="shared" si="17"/>
        <v>-95.795775165767921</v>
      </c>
      <c r="D51" s="15">
        <f t="shared" si="17"/>
        <v>-102.70516253185089</v>
      </c>
      <c r="E51" s="15">
        <f t="shared" si="17"/>
        <v>-97.87516253185089</v>
      </c>
      <c r="F51" s="73">
        <f t="shared" si="17"/>
        <v>-102.18516253185092</v>
      </c>
      <c r="G51" s="73">
        <f t="shared" si="17"/>
        <v>-97.705162531850917</v>
      </c>
      <c r="H51" s="15">
        <f t="shared" ref="H51:M51" si="18">H44+H46+H47-H49</f>
        <v>-98.472848314185626</v>
      </c>
      <c r="I51" s="15">
        <f t="shared" si="18"/>
        <v>-92.129848314185622</v>
      </c>
      <c r="J51" s="8">
        <f t="shared" si="18"/>
        <v>-96.46446512204561</v>
      </c>
      <c r="K51" s="8">
        <f t="shared" si="18"/>
        <v>-94.034465122045617</v>
      </c>
      <c r="L51" s="15">
        <f t="shared" si="18"/>
        <v>-100.86516253185091</v>
      </c>
      <c r="M51" s="15">
        <f t="shared" si="18"/>
        <v>-94.675162531850916</v>
      </c>
      <c r="N51" s="8">
        <f>N44+N46+N47-N49</f>
        <v>-100.74516253185091</v>
      </c>
      <c r="O51" s="8">
        <f>O44+O46+O47-O49</f>
        <v>-94.945162531850912</v>
      </c>
    </row>
    <row r="52" spans="1:15" ht="28.3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77" t="s">
        <v>16</v>
      </c>
      <c r="G52" s="77" t="s">
        <v>16</v>
      </c>
      <c r="H52" s="38" t="s">
        <v>16</v>
      </c>
      <c r="I52" s="38" t="s">
        <v>16</v>
      </c>
      <c r="J52" s="100" t="s">
        <v>16</v>
      </c>
      <c r="K52" s="100" t="s">
        <v>16</v>
      </c>
      <c r="L52" s="38" t="s">
        <v>16</v>
      </c>
      <c r="M52" s="38" t="s">
        <v>16</v>
      </c>
      <c r="N52" s="100" t="s">
        <v>16</v>
      </c>
      <c r="O52" s="100" t="s">
        <v>16</v>
      </c>
    </row>
    <row r="53" spans="1:15" ht="28.3">
      <c r="A53" s="26" t="s">
        <v>85</v>
      </c>
      <c r="B53" s="39">
        <f t="shared" ref="B53:G53" si="19">B26+B30+B33-B34-B51</f>
        <v>145.08239965311853</v>
      </c>
      <c r="C53" s="39">
        <f t="shared" si="19"/>
        <v>139.48239965311853</v>
      </c>
      <c r="D53" s="39">
        <f t="shared" si="19"/>
        <v>138.97239965311852</v>
      </c>
      <c r="E53" s="39">
        <f t="shared" si="19"/>
        <v>134.1423996531185</v>
      </c>
      <c r="F53" s="76">
        <f t="shared" si="19"/>
        <v>144.62239965311852</v>
      </c>
      <c r="G53" s="76">
        <f t="shared" si="19"/>
        <v>140.14239965311853</v>
      </c>
      <c r="H53" s="39">
        <f>H26+H30+H33-H34-H51</f>
        <v>133.67947280153624</v>
      </c>
      <c r="I53" s="39">
        <f>I26+I30+I33-I34-I51</f>
        <v>127.33647280153625</v>
      </c>
      <c r="J53" s="39">
        <f t="shared" ref="J53:O53" si="20">J26+J30+J33-J34-J51</f>
        <v>144.92230215659285</v>
      </c>
      <c r="K53" s="39">
        <f t="shared" si="20"/>
        <v>142.49230215659287</v>
      </c>
      <c r="L53" s="39">
        <f t="shared" si="20"/>
        <v>143.30239965311853</v>
      </c>
      <c r="M53" s="39">
        <f t="shared" si="20"/>
        <v>137.11239965311853</v>
      </c>
      <c r="N53" s="39">
        <f t="shared" si="20"/>
        <v>128.18239965311852</v>
      </c>
      <c r="O53" s="39">
        <f t="shared" si="20"/>
        <v>122.38239965311853</v>
      </c>
    </row>
    <row r="54" spans="1:15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  <c r="L54" s="14"/>
      <c r="M54" s="14"/>
      <c r="N54" s="14"/>
      <c r="O54" s="14"/>
    </row>
    <row r="55" spans="1:15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6</v>
      </c>
      <c r="J55" s="86">
        <v>8.0299999999999994</v>
      </c>
      <c r="K55" s="86">
        <v>8.0299999999999994</v>
      </c>
      <c r="L55" s="86">
        <v>0</v>
      </c>
      <c r="M55" s="86">
        <v>0</v>
      </c>
      <c r="N55" s="86">
        <v>0</v>
      </c>
      <c r="O55" s="86">
        <v>0</v>
      </c>
    </row>
    <row r="56" spans="1:15" ht="28.3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78" t="s">
        <v>16</v>
      </c>
      <c r="G56" s="78" t="s">
        <v>16</v>
      </c>
      <c r="H56" s="40" t="s">
        <v>16</v>
      </c>
      <c r="I56" s="40" t="s">
        <v>16</v>
      </c>
      <c r="J56" s="99" t="s">
        <v>16</v>
      </c>
      <c r="K56" s="99" t="s">
        <v>16</v>
      </c>
      <c r="L56" s="40" t="s">
        <v>16</v>
      </c>
      <c r="M56" s="40" t="s">
        <v>16</v>
      </c>
      <c r="N56" s="99" t="s">
        <v>16</v>
      </c>
      <c r="O56" s="99" t="s">
        <v>16</v>
      </c>
    </row>
    <row r="57" spans="1:15" ht="28.3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72">
        <v>0</v>
      </c>
      <c r="G57" s="72">
        <v>0</v>
      </c>
      <c r="H57" s="86">
        <v>5.2</v>
      </c>
      <c r="I57" s="86">
        <v>5.2</v>
      </c>
      <c r="J57" s="86">
        <v>5.18</v>
      </c>
      <c r="K57" s="86">
        <v>5.18</v>
      </c>
      <c r="L57" s="86">
        <v>0</v>
      </c>
      <c r="M57" s="86">
        <v>0</v>
      </c>
      <c r="N57" s="86">
        <v>0</v>
      </c>
      <c r="O57" s="86">
        <v>0</v>
      </c>
    </row>
    <row r="58" spans="1: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</row>
    <row r="59" spans="1: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9">
        <v>0</v>
      </c>
      <c r="I59" s="89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</row>
    <row r="60" spans="1: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9">
        <v>0</v>
      </c>
      <c r="I60" s="89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</row>
    <row r="61" spans="1:15" ht="28.3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77" t="s">
        <v>16</v>
      </c>
      <c r="G61" s="77" t="s">
        <v>16</v>
      </c>
      <c r="H61" s="29" t="s">
        <v>16</v>
      </c>
      <c r="I61" s="29" t="s">
        <v>16</v>
      </c>
      <c r="J61" s="100" t="s">
        <v>16</v>
      </c>
      <c r="K61" s="100" t="s">
        <v>16</v>
      </c>
      <c r="L61" s="38" t="s">
        <v>16</v>
      </c>
      <c r="M61" s="38" t="s">
        <v>16</v>
      </c>
      <c r="N61" s="100" t="s">
        <v>16</v>
      </c>
      <c r="O61" s="100" t="s">
        <v>16</v>
      </c>
    </row>
    <row r="62" spans="1:15" ht="28.3">
      <c r="A62" s="26" t="s">
        <v>111</v>
      </c>
      <c r="B62" s="39">
        <f t="shared" ref="B62:G62" si="21">B53-B57+B58-B59+B60</f>
        <v>145.08239965311853</v>
      </c>
      <c r="C62" s="39">
        <f t="shared" si="21"/>
        <v>139.48239965311853</v>
      </c>
      <c r="D62" s="39">
        <f t="shared" si="21"/>
        <v>138.97239965311852</v>
      </c>
      <c r="E62" s="39">
        <f t="shared" si="21"/>
        <v>134.1423996531185</v>
      </c>
      <c r="F62" s="76">
        <f t="shared" si="21"/>
        <v>144.62239965311852</v>
      </c>
      <c r="G62" s="76">
        <f t="shared" si="21"/>
        <v>140.14239965311853</v>
      </c>
      <c r="H62" s="27">
        <f>H53-H57+H58-H59+H60</f>
        <v>128.47947280153625</v>
      </c>
      <c r="I62" s="27">
        <f>I53-I57+I58-I59+I60</f>
        <v>122.13647280153624</v>
      </c>
      <c r="J62" s="39">
        <f t="shared" ref="J62:O62" si="22">J53-J57+J58-J59+J60</f>
        <v>139.74230215659284</v>
      </c>
      <c r="K62" s="39">
        <f t="shared" si="22"/>
        <v>137.31230215659286</v>
      </c>
      <c r="L62" s="39">
        <f t="shared" si="22"/>
        <v>143.30239965311853</v>
      </c>
      <c r="M62" s="39">
        <f t="shared" si="22"/>
        <v>137.11239965311853</v>
      </c>
      <c r="N62" s="39">
        <f t="shared" si="22"/>
        <v>128.18239965311852</v>
      </c>
      <c r="O62" s="39">
        <f t="shared" si="22"/>
        <v>122.38239965311853</v>
      </c>
    </row>
    <row r="63" spans="1:15">
      <c r="A63" s="41"/>
      <c r="B63" s="42"/>
      <c r="C63" s="42"/>
      <c r="D63" s="42"/>
      <c r="E63" s="42"/>
      <c r="F63" s="79"/>
      <c r="G63" s="79"/>
      <c r="H63" s="2"/>
      <c r="I63" s="2"/>
      <c r="J63" s="101"/>
      <c r="K63" s="101"/>
      <c r="L63" s="42"/>
      <c r="M63" s="42"/>
      <c r="N63" s="101"/>
      <c r="O63" s="101"/>
    </row>
    <row r="64" spans="1:15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77" t="s">
        <v>16</v>
      </c>
      <c r="G64" s="77" t="s">
        <v>16</v>
      </c>
      <c r="H64" s="29" t="s">
        <v>16</v>
      </c>
      <c r="I64" s="29" t="s">
        <v>16</v>
      </c>
      <c r="J64" s="100" t="s">
        <v>16</v>
      </c>
      <c r="K64" s="100" t="s">
        <v>16</v>
      </c>
      <c r="L64" s="38" t="s">
        <v>16</v>
      </c>
      <c r="M64" s="38" t="s">
        <v>16</v>
      </c>
      <c r="N64" s="100" t="s">
        <v>16</v>
      </c>
      <c r="O64" s="100" t="s">
        <v>16</v>
      </c>
    </row>
    <row r="65" spans="1:15">
      <c r="A65" s="26" t="s">
        <v>98</v>
      </c>
      <c r="B65" s="39">
        <f t="shared" ref="B65:G65" si="23">B17-B23-B51+B21+B33</f>
        <v>112.00000000000003</v>
      </c>
      <c r="C65" s="39">
        <f t="shared" si="23"/>
        <v>106.40000000000003</v>
      </c>
      <c r="D65" s="39">
        <f t="shared" si="23"/>
        <v>112.06</v>
      </c>
      <c r="E65" s="39">
        <f t="shared" si="23"/>
        <v>107.23000000000002</v>
      </c>
      <c r="F65" s="76">
        <f t="shared" si="23"/>
        <v>111.54000000000005</v>
      </c>
      <c r="G65" s="76">
        <f t="shared" si="23"/>
        <v>107.06000000000003</v>
      </c>
      <c r="H65" s="27">
        <f t="shared" ref="H65:M65" si="24">H17-H23-H51+H21+H33</f>
        <v>109.07707314841775</v>
      </c>
      <c r="I65" s="27">
        <f t="shared" si="24"/>
        <v>102.73407314841774</v>
      </c>
      <c r="J65" s="39">
        <f t="shared" si="24"/>
        <v>111.83990250347435</v>
      </c>
      <c r="K65" s="39">
        <f t="shared" si="24"/>
        <v>109.40990250347436</v>
      </c>
      <c r="L65" s="39">
        <f t="shared" si="24"/>
        <v>110.22000000000003</v>
      </c>
      <c r="M65" s="39">
        <f t="shared" si="24"/>
        <v>104.03000000000003</v>
      </c>
      <c r="N65" s="39">
        <f>N17-N23-N51+N21+N33</f>
        <v>110.10000000000002</v>
      </c>
      <c r="O65" s="39">
        <f>O17-O23-O51+O21+O33</f>
        <v>104.30000000000004</v>
      </c>
    </row>
  </sheetData>
  <mergeCells count="7">
    <mergeCell ref="N1:O1"/>
    <mergeCell ref="L1:M1"/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65"/>
  <sheetViews>
    <sheetView workbookViewId="0">
      <pane xSplit="1" ySplit="1" topLeftCell="F2" activePane="bottomRight" state="frozen"/>
      <selection pane="topRight"/>
      <selection pane="bottomLeft"/>
      <selection pane="bottomRight" activeCell="N1" sqref="N1:O1"/>
    </sheetView>
  </sheetViews>
  <sheetFormatPr defaultColWidth="9" defaultRowHeight="15"/>
  <cols>
    <col min="1" max="1" width="62.140625" style="1" customWidth="1"/>
    <col min="2" max="2" width="17.640625" style="2" customWidth="1"/>
    <col min="3" max="3" width="18.140625" style="1" customWidth="1"/>
    <col min="4" max="4" width="17.640625" style="2" customWidth="1"/>
    <col min="5" max="5" width="18.140625" style="1" customWidth="1"/>
    <col min="6" max="6" width="17.640625" style="80" customWidth="1"/>
    <col min="7" max="7" width="18.140625" style="1" customWidth="1"/>
    <col min="8" max="8" width="14.7109375" style="1" bestFit="1" customWidth="1"/>
    <col min="9" max="9" width="17.5" style="1" bestFit="1" customWidth="1"/>
    <col min="10" max="10" width="17.640625" style="2" customWidth="1"/>
    <col min="11" max="11" width="18.140625" style="1" customWidth="1"/>
    <col min="12" max="12" width="17.640625" style="2" customWidth="1"/>
    <col min="13" max="13" width="18.140625" style="1" customWidth="1"/>
    <col min="14" max="14" width="17.5703125" style="2" customWidth="1"/>
    <col min="15" max="15" width="18.0703125" style="1" customWidth="1"/>
    <col min="16" max="16384" width="9" style="1"/>
  </cols>
  <sheetData>
    <row r="1" spans="1:15" ht="14.25" customHeight="1">
      <c r="A1" s="3"/>
      <c r="B1" s="111" t="s">
        <v>101</v>
      </c>
      <c r="C1" s="111"/>
      <c r="D1" s="111" t="s">
        <v>102</v>
      </c>
      <c r="E1" s="111"/>
      <c r="F1" s="117" t="s">
        <v>119</v>
      </c>
      <c r="G1" s="117"/>
      <c r="H1" s="111" t="s">
        <v>125</v>
      </c>
      <c r="I1" s="111"/>
      <c r="J1" s="111" t="s">
        <v>126</v>
      </c>
      <c r="K1" s="111"/>
      <c r="L1" s="111" t="s">
        <v>127</v>
      </c>
      <c r="M1" s="111"/>
      <c r="N1" s="111" t="s">
        <v>128</v>
      </c>
      <c r="O1" s="111"/>
    </row>
    <row r="2" spans="1:15" ht="29.25" customHeight="1">
      <c r="A2" s="4" t="s">
        <v>10</v>
      </c>
      <c r="B2" s="31" t="s">
        <v>103</v>
      </c>
      <c r="C2" s="32" t="s">
        <v>117</v>
      </c>
      <c r="D2" s="31" t="s">
        <v>103</v>
      </c>
      <c r="E2" s="32" t="s">
        <v>117</v>
      </c>
      <c r="F2" s="81" t="s">
        <v>103</v>
      </c>
      <c r="G2" s="82" t="s">
        <v>117</v>
      </c>
      <c r="H2" s="5" t="s">
        <v>103</v>
      </c>
      <c r="I2" s="6" t="s">
        <v>117</v>
      </c>
      <c r="J2" s="31" t="s">
        <v>103</v>
      </c>
      <c r="K2" s="97" t="s">
        <v>117</v>
      </c>
      <c r="L2" s="31" t="s">
        <v>103</v>
      </c>
      <c r="M2" s="98" t="s">
        <v>117</v>
      </c>
      <c r="N2" s="5" t="s">
        <v>103</v>
      </c>
      <c r="O2" s="6" t="s">
        <v>117</v>
      </c>
    </row>
    <row r="3" spans="1: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</row>
    <row r="4" spans="1: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</row>
    <row r="5" spans="1: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99" t="s">
        <v>16</v>
      </c>
      <c r="K5" s="99" t="s">
        <v>16</v>
      </c>
      <c r="L5" s="33" t="s">
        <v>16</v>
      </c>
      <c r="M5" s="33" t="s">
        <v>16</v>
      </c>
      <c r="N5" s="99" t="s">
        <v>16</v>
      </c>
      <c r="O5" s="99" t="s">
        <v>16</v>
      </c>
    </row>
    <row r="6" spans="1:15">
      <c r="A6" s="7" t="s">
        <v>17</v>
      </c>
      <c r="B6" s="15" t="s">
        <v>16</v>
      </c>
      <c r="C6" s="15" t="s">
        <v>16</v>
      </c>
      <c r="D6" s="15" t="s">
        <v>16</v>
      </c>
      <c r="E6" s="15" t="s">
        <v>16</v>
      </c>
      <c r="F6" s="73" t="s">
        <v>16</v>
      </c>
      <c r="G6" s="73" t="s">
        <v>16</v>
      </c>
      <c r="H6" s="15" t="s">
        <v>16</v>
      </c>
      <c r="I6" s="15" t="s">
        <v>16</v>
      </c>
      <c r="J6" s="8" t="s">
        <v>16</v>
      </c>
      <c r="K6" s="8" t="s">
        <v>16</v>
      </c>
      <c r="L6" s="15" t="s">
        <v>16</v>
      </c>
      <c r="M6" s="15" t="s">
        <v>16</v>
      </c>
      <c r="N6" s="8" t="s">
        <v>16</v>
      </c>
      <c r="O6" s="8" t="s">
        <v>16</v>
      </c>
    </row>
    <row r="7" spans="1:15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70" t="s">
        <v>16</v>
      </c>
      <c r="G7" s="70" t="s">
        <v>16</v>
      </c>
      <c r="H7" s="33" t="s">
        <v>16</v>
      </c>
      <c r="I7" s="33" t="s">
        <v>16</v>
      </c>
      <c r="J7" s="99" t="s">
        <v>16</v>
      </c>
      <c r="K7" s="99" t="s">
        <v>16</v>
      </c>
      <c r="L7" s="33" t="s">
        <v>16</v>
      </c>
      <c r="M7" s="33" t="s">
        <v>16</v>
      </c>
      <c r="N7" s="99" t="s">
        <v>16</v>
      </c>
      <c r="O7" s="99" t="s">
        <v>16</v>
      </c>
    </row>
    <row r="8" spans="1:15">
      <c r="A8" s="7" t="s">
        <v>20</v>
      </c>
      <c r="B8" s="34">
        <v>0.1</v>
      </c>
      <c r="C8" s="34">
        <v>0.1</v>
      </c>
      <c r="D8" s="34">
        <v>0.1</v>
      </c>
      <c r="E8" s="34">
        <v>0.1</v>
      </c>
      <c r="F8" s="71">
        <v>0.1</v>
      </c>
      <c r="G8" s="71">
        <v>0.1</v>
      </c>
      <c r="H8" s="34">
        <v>0.1</v>
      </c>
      <c r="I8" s="34">
        <v>0.1</v>
      </c>
      <c r="J8" s="43">
        <v>0.1</v>
      </c>
      <c r="K8" s="43">
        <v>0.1</v>
      </c>
      <c r="L8" s="34">
        <v>0.1</v>
      </c>
      <c r="M8" s="34">
        <v>0.1</v>
      </c>
      <c r="N8" s="43">
        <v>0.1</v>
      </c>
      <c r="O8" s="43">
        <v>0.1</v>
      </c>
    </row>
    <row r="9" spans="1: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</row>
    <row r="10" spans="1: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8">
        <v>3</v>
      </c>
      <c r="K10" s="8">
        <v>3</v>
      </c>
      <c r="L10" s="15">
        <v>3</v>
      </c>
      <c r="M10" s="15">
        <v>3</v>
      </c>
      <c r="N10" s="8">
        <v>3</v>
      </c>
      <c r="O10" s="8">
        <v>3</v>
      </c>
    </row>
    <row r="11" spans="1:15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  <c r="L11" s="14"/>
      <c r="M11" s="14"/>
      <c r="N11" s="14"/>
      <c r="O11" s="14"/>
    </row>
    <row r="12" spans="1:15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73">
        <v>128</v>
      </c>
      <c r="G12" s="73">
        <v>128</v>
      </c>
      <c r="H12" s="15">
        <v>128</v>
      </c>
      <c r="I12" s="15">
        <v>128</v>
      </c>
      <c r="J12" s="8">
        <v>128</v>
      </c>
      <c r="K12" s="8">
        <v>128</v>
      </c>
      <c r="L12" s="15">
        <v>128</v>
      </c>
      <c r="M12" s="15">
        <v>128</v>
      </c>
      <c r="N12" s="8">
        <v>128</v>
      </c>
      <c r="O12" s="8">
        <v>128</v>
      </c>
    </row>
    <row r="13" spans="1: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8">
        <v>2</v>
      </c>
      <c r="K13" s="8">
        <v>2</v>
      </c>
      <c r="L13" s="15">
        <v>2</v>
      </c>
      <c r="M13" s="15">
        <v>2</v>
      </c>
      <c r="N13" s="8">
        <v>2</v>
      </c>
      <c r="O13" s="8">
        <v>2</v>
      </c>
    </row>
    <row r="14" spans="1:15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73">
        <v>2</v>
      </c>
      <c r="G14" s="73">
        <v>2</v>
      </c>
      <c r="H14" s="15">
        <v>2</v>
      </c>
      <c r="I14" s="15">
        <v>2</v>
      </c>
      <c r="J14" s="8">
        <v>2</v>
      </c>
      <c r="K14" s="8">
        <v>2</v>
      </c>
      <c r="L14" s="15">
        <v>2</v>
      </c>
      <c r="M14" s="15">
        <v>2</v>
      </c>
      <c r="N14" s="8">
        <v>2</v>
      </c>
      <c r="O14" s="8">
        <v>2</v>
      </c>
    </row>
    <row r="15" spans="1:15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73">
        <v>3</v>
      </c>
      <c r="G15" s="73">
        <v>3</v>
      </c>
      <c r="H15" s="15">
        <v>3</v>
      </c>
      <c r="I15" s="15">
        <v>3</v>
      </c>
      <c r="J15" s="8">
        <v>3</v>
      </c>
      <c r="K15" s="8">
        <v>3</v>
      </c>
      <c r="L15" s="15">
        <v>3</v>
      </c>
      <c r="M15" s="15">
        <v>3</v>
      </c>
      <c r="N15" s="8">
        <v>3</v>
      </c>
      <c r="O15" s="8">
        <v>3</v>
      </c>
    </row>
    <row r="16" spans="1:15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73">
        <f t="shared" si="0"/>
        <v>23</v>
      </c>
      <c r="G16" s="73">
        <f t="shared" si="0"/>
        <v>23</v>
      </c>
      <c r="H16" s="15">
        <f t="shared" ref="H16:M16" si="1">H15+10*LOG10(H4)</f>
        <v>23</v>
      </c>
      <c r="I16" s="15">
        <f t="shared" si="1"/>
        <v>23</v>
      </c>
      <c r="J16" s="8">
        <f t="shared" si="1"/>
        <v>23</v>
      </c>
      <c r="K16" s="8">
        <f t="shared" si="1"/>
        <v>23</v>
      </c>
      <c r="L16" s="15">
        <f t="shared" si="1"/>
        <v>23</v>
      </c>
      <c r="M16" s="15">
        <f t="shared" si="1"/>
        <v>23</v>
      </c>
      <c r="N16" s="8">
        <f>N15+10*LOG10(N4)</f>
        <v>23</v>
      </c>
      <c r="O16" s="8">
        <f>O15+10*LOG10(O4)</f>
        <v>23</v>
      </c>
    </row>
    <row r="17" spans="1:15" ht="28.3">
      <c r="A17" s="7" t="s">
        <v>35</v>
      </c>
      <c r="B17" s="15">
        <f t="shared" ref="B17:G17" si="2">B15+10*LOG10(B42/1000000)</f>
        <v>17.13634997198556</v>
      </c>
      <c r="C17" s="15">
        <f t="shared" si="2"/>
        <v>17.13634997198556</v>
      </c>
      <c r="D17" s="15">
        <f t="shared" si="2"/>
        <v>20.265642161622448</v>
      </c>
      <c r="E17" s="15">
        <f t="shared" si="2"/>
        <v>20.265642161622448</v>
      </c>
      <c r="F17" s="73">
        <f t="shared" si="2"/>
        <v>17.13634997198556</v>
      </c>
      <c r="G17" s="73">
        <f t="shared" si="2"/>
        <v>17.13634997198556</v>
      </c>
      <c r="H17" s="15">
        <f t="shared" ref="H17:M17" si="3">H15+10*LOG10(H42/1000000)</f>
        <v>21.115750058705935</v>
      </c>
      <c r="I17" s="15">
        <f t="shared" si="3"/>
        <v>21.115750058705935</v>
      </c>
      <c r="J17" s="8">
        <f t="shared" si="3"/>
        <v>20.265642161622448</v>
      </c>
      <c r="K17" s="8">
        <f t="shared" si="3"/>
        <v>20.265642161622448</v>
      </c>
      <c r="L17" s="15">
        <f t="shared" si="3"/>
        <v>17.13634997198556</v>
      </c>
      <c r="M17" s="15">
        <f t="shared" si="3"/>
        <v>17.13634997198556</v>
      </c>
      <c r="N17" s="8">
        <f>N15+10*LOG10(N42/1000000)</f>
        <v>17.13634997198556</v>
      </c>
      <c r="O17" s="8">
        <f>O15+10*LOG10(O42/1000000)</f>
        <v>17.13634997198556</v>
      </c>
    </row>
    <row r="18" spans="1:15" ht="42.45">
      <c r="A18" s="16" t="s">
        <v>37</v>
      </c>
      <c r="B18" s="15">
        <f t="shared" ref="B18:G18" si="4">B19+10*LOG10(B12/B13)-B20</f>
        <v>26.061799739838872</v>
      </c>
      <c r="C18" s="15">
        <f t="shared" si="4"/>
        <v>26.061799739838872</v>
      </c>
      <c r="D18" s="15">
        <f t="shared" si="4"/>
        <v>19.891799739838874</v>
      </c>
      <c r="E18" s="15">
        <f t="shared" si="4"/>
        <v>19.891799739838874</v>
      </c>
      <c r="F18" s="73">
        <f t="shared" si="4"/>
        <v>26.061799739838872</v>
      </c>
      <c r="G18" s="73">
        <f t="shared" si="4"/>
        <v>26.061799739838872</v>
      </c>
      <c r="H18" s="15">
        <f t="shared" ref="H18:M18" si="5">H19+10*LOG10(H12/H13)-H20</f>
        <v>17.581799739838871</v>
      </c>
      <c r="I18" s="15">
        <f t="shared" si="5"/>
        <v>17.581799739838871</v>
      </c>
      <c r="J18" s="8">
        <f t="shared" si="5"/>
        <v>26.061799739838872</v>
      </c>
      <c r="K18" s="8">
        <f t="shared" si="5"/>
        <v>26.061799739838872</v>
      </c>
      <c r="L18" s="15">
        <f t="shared" si="5"/>
        <v>26.061799739838872</v>
      </c>
      <c r="M18" s="15">
        <f t="shared" si="5"/>
        <v>26.061799739838872</v>
      </c>
      <c r="N18" s="8">
        <f>N19+10*LOG10(N12/N13)-N20</f>
        <v>17.061799739838872</v>
      </c>
      <c r="O18" s="8">
        <f>O19+10*LOG10(O12/O13)-O20</f>
        <v>17.061799739838872</v>
      </c>
    </row>
    <row r="19" spans="1:15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73">
        <v>8</v>
      </c>
      <c r="G19" s="73">
        <v>8</v>
      </c>
      <c r="H19" s="87">
        <v>8</v>
      </c>
      <c r="I19" s="87">
        <v>8</v>
      </c>
      <c r="J19" s="8">
        <v>8</v>
      </c>
      <c r="K19" s="8">
        <v>8</v>
      </c>
      <c r="L19" s="15">
        <v>8</v>
      </c>
      <c r="M19" s="15">
        <v>8</v>
      </c>
      <c r="N19" s="8">
        <v>8</v>
      </c>
      <c r="O19" s="8">
        <v>8</v>
      </c>
    </row>
    <row r="20" spans="1:15" ht="42.45">
      <c r="A20" s="17" t="s">
        <v>41</v>
      </c>
      <c r="B20" s="23">
        <v>0</v>
      </c>
      <c r="C20" s="23">
        <v>0</v>
      </c>
      <c r="D20" s="23">
        <v>6.17</v>
      </c>
      <c r="E20" s="23">
        <v>6.17</v>
      </c>
      <c r="F20" s="72">
        <v>0</v>
      </c>
      <c r="G20" s="72">
        <v>0</v>
      </c>
      <c r="H20" s="86">
        <f>3.48+5</f>
        <v>8.48</v>
      </c>
      <c r="I20" s="86">
        <f>3.48+5</f>
        <v>8.48</v>
      </c>
      <c r="J20" s="86">
        <v>0</v>
      </c>
      <c r="K20" s="86">
        <v>0</v>
      </c>
      <c r="L20" s="86">
        <v>0</v>
      </c>
      <c r="M20" s="86">
        <v>0</v>
      </c>
      <c r="N20" s="86">
        <v>9</v>
      </c>
      <c r="O20" s="86">
        <v>9</v>
      </c>
    </row>
    <row r="21" spans="1:15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72">
        <v>0</v>
      </c>
      <c r="G21" s="72">
        <v>0</v>
      </c>
      <c r="H21" s="86">
        <v>0</v>
      </c>
      <c r="I21" s="86">
        <v>0</v>
      </c>
      <c r="J21" s="86">
        <v>0</v>
      </c>
      <c r="K21" s="86">
        <v>0</v>
      </c>
      <c r="L21" s="86">
        <v>0</v>
      </c>
      <c r="M21" s="86">
        <v>0</v>
      </c>
      <c r="N21" s="86">
        <v>0</v>
      </c>
      <c r="O21" s="86">
        <v>0</v>
      </c>
    </row>
    <row r="22" spans="1:15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73">
        <v>0</v>
      </c>
      <c r="G22" s="73">
        <v>0</v>
      </c>
      <c r="H22" s="15">
        <v>0</v>
      </c>
      <c r="I22" s="15">
        <v>0</v>
      </c>
      <c r="J22" s="8">
        <v>0</v>
      </c>
      <c r="K22" s="8">
        <v>0</v>
      </c>
      <c r="L22" s="15">
        <v>0</v>
      </c>
      <c r="M22" s="15">
        <v>0</v>
      </c>
      <c r="N22" s="8">
        <v>0</v>
      </c>
      <c r="O22" s="8">
        <v>0</v>
      </c>
    </row>
    <row r="23" spans="1:15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73">
        <v>0</v>
      </c>
      <c r="G23" s="73">
        <v>0</v>
      </c>
      <c r="H23" s="15">
        <v>0</v>
      </c>
      <c r="I23" s="15">
        <v>0</v>
      </c>
      <c r="J23" s="8">
        <v>0</v>
      </c>
      <c r="K23" s="8">
        <v>0</v>
      </c>
      <c r="L23" s="15">
        <v>0</v>
      </c>
      <c r="M23" s="15">
        <v>0</v>
      </c>
      <c r="N23" s="8">
        <v>0</v>
      </c>
      <c r="O23" s="8">
        <v>0</v>
      </c>
    </row>
    <row r="24" spans="1:15" ht="28.3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73">
        <v>3</v>
      </c>
      <c r="G24" s="73">
        <v>3</v>
      </c>
      <c r="H24" s="15">
        <v>3</v>
      </c>
      <c r="I24" s="15">
        <v>3</v>
      </c>
      <c r="J24" s="8">
        <v>3</v>
      </c>
      <c r="K24" s="8">
        <v>3</v>
      </c>
      <c r="L24" s="15">
        <v>3</v>
      </c>
      <c r="M24" s="15">
        <v>3</v>
      </c>
      <c r="N24" s="8">
        <v>3</v>
      </c>
      <c r="O24" s="8">
        <v>3</v>
      </c>
    </row>
    <row r="25" spans="1:15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70" t="s">
        <v>16</v>
      </c>
      <c r="G25" s="70" t="s">
        <v>16</v>
      </c>
      <c r="H25" s="33" t="s">
        <v>16</v>
      </c>
      <c r="I25" s="33" t="s">
        <v>16</v>
      </c>
      <c r="J25" s="99" t="s">
        <v>16</v>
      </c>
      <c r="K25" s="99" t="s">
        <v>16</v>
      </c>
      <c r="L25" s="33" t="s">
        <v>16</v>
      </c>
      <c r="M25" s="33" t="s">
        <v>16</v>
      </c>
      <c r="N25" s="99" t="s">
        <v>16</v>
      </c>
      <c r="O25" s="99" t="s">
        <v>16</v>
      </c>
    </row>
    <row r="26" spans="1:15">
      <c r="A26" s="7" t="s">
        <v>51</v>
      </c>
      <c r="B26" s="15">
        <f t="shared" ref="B26:G26" si="6">B17+B18+B21-B23-B24</f>
        <v>40.198149711824428</v>
      </c>
      <c r="C26" s="15">
        <f t="shared" si="6"/>
        <v>40.198149711824428</v>
      </c>
      <c r="D26" s="15">
        <f t="shared" si="6"/>
        <v>37.157441901461326</v>
      </c>
      <c r="E26" s="15">
        <f t="shared" si="6"/>
        <v>37.157441901461326</v>
      </c>
      <c r="F26" s="73">
        <f t="shared" si="6"/>
        <v>40.198149711824428</v>
      </c>
      <c r="G26" s="73">
        <f t="shared" si="6"/>
        <v>40.198149711824428</v>
      </c>
      <c r="H26" s="15">
        <f t="shared" ref="H26:M26" si="7">H17+H18+H21-H23-H24</f>
        <v>35.697549798544806</v>
      </c>
      <c r="I26" s="15">
        <f t="shared" si="7"/>
        <v>35.697549798544806</v>
      </c>
      <c r="J26" s="8">
        <f t="shared" si="7"/>
        <v>43.32744190146132</v>
      </c>
      <c r="K26" s="8">
        <f t="shared" si="7"/>
        <v>43.32744190146132</v>
      </c>
      <c r="L26" s="15">
        <f t="shared" si="7"/>
        <v>40.198149711824428</v>
      </c>
      <c r="M26" s="15">
        <f t="shared" si="7"/>
        <v>40.198149711824428</v>
      </c>
      <c r="N26" s="8">
        <f>N17+N18+N21-N23-N24</f>
        <v>31.198149711824428</v>
      </c>
      <c r="O26" s="8">
        <f>O17+O18+O21-O23-O24</f>
        <v>31.198149711824428</v>
      </c>
    </row>
    <row r="27" spans="1:15">
      <c r="A27" s="4" t="s">
        <v>52</v>
      </c>
      <c r="B27" s="14"/>
      <c r="C27" s="14"/>
      <c r="D27" s="14"/>
      <c r="E27" s="14"/>
      <c r="F27" s="74"/>
      <c r="G27" s="74"/>
      <c r="H27" s="14"/>
      <c r="I27" s="14"/>
      <c r="J27" s="14"/>
      <c r="K27" s="14"/>
      <c r="L27" s="14"/>
      <c r="M27" s="14"/>
      <c r="N27" s="14"/>
      <c r="O27" s="14"/>
    </row>
    <row r="28" spans="1:15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73">
        <v>8</v>
      </c>
      <c r="G28" s="73">
        <v>4</v>
      </c>
      <c r="H28" s="15">
        <v>8</v>
      </c>
      <c r="I28" s="15">
        <v>4</v>
      </c>
      <c r="J28" s="8">
        <v>8</v>
      </c>
      <c r="K28" s="8">
        <v>4</v>
      </c>
      <c r="L28" s="15">
        <v>8</v>
      </c>
      <c r="M28" s="15">
        <v>4</v>
      </c>
      <c r="N28" s="8">
        <v>8</v>
      </c>
      <c r="O28" s="8">
        <v>4</v>
      </c>
    </row>
    <row r="29" spans="1:15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73">
        <v>2</v>
      </c>
      <c r="G29" s="73">
        <v>1</v>
      </c>
      <c r="H29" s="15">
        <v>2</v>
      </c>
      <c r="I29" s="15">
        <v>1</v>
      </c>
      <c r="J29" s="8">
        <v>2</v>
      </c>
      <c r="K29" s="8">
        <v>1</v>
      </c>
      <c r="L29" s="15">
        <v>2</v>
      </c>
      <c r="M29" s="15">
        <v>1</v>
      </c>
      <c r="N29" s="8">
        <v>2</v>
      </c>
      <c r="O29" s="8">
        <v>1</v>
      </c>
    </row>
    <row r="30" spans="1:15" ht="56.6">
      <c r="A30" s="7" t="s">
        <v>55</v>
      </c>
      <c r="B30" s="15">
        <f t="shared" ref="B30:G30" si="8">B31+10*LOG10(B28/B29)-B32</f>
        <v>11.020599913279625</v>
      </c>
      <c r="C30" s="15">
        <f t="shared" si="8"/>
        <v>11.020599913279625</v>
      </c>
      <c r="D30" s="15">
        <f t="shared" si="8"/>
        <v>11.020599913279625</v>
      </c>
      <c r="E30" s="15">
        <f t="shared" si="8"/>
        <v>11.020599913279625</v>
      </c>
      <c r="F30" s="73">
        <f t="shared" si="8"/>
        <v>11.020599913279625</v>
      </c>
      <c r="G30" s="73">
        <f t="shared" si="8"/>
        <v>11.020599913279625</v>
      </c>
      <c r="H30" s="15">
        <f t="shared" ref="H30:M30" si="9">H31+10*LOG10(H28/H29)-H32</f>
        <v>11.020599913279625</v>
      </c>
      <c r="I30" s="15">
        <f t="shared" si="9"/>
        <v>11.020599913279625</v>
      </c>
      <c r="J30" s="8">
        <f t="shared" si="9"/>
        <v>11.020599913279625</v>
      </c>
      <c r="K30" s="8">
        <f t="shared" si="9"/>
        <v>11.020599913279625</v>
      </c>
      <c r="L30" s="15">
        <f t="shared" si="9"/>
        <v>11.020599913279625</v>
      </c>
      <c r="M30" s="15">
        <f t="shared" si="9"/>
        <v>11.020599913279625</v>
      </c>
      <c r="N30" s="8">
        <f>N31+10*LOG10(N28/N29)-N32</f>
        <v>5.0205999132796251</v>
      </c>
      <c r="O30" s="8">
        <f>O31+10*LOG10(O28/O29)-O32</f>
        <v>5.0205999132796251</v>
      </c>
    </row>
    <row r="31" spans="1:15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73">
        <v>5</v>
      </c>
      <c r="G31" s="73">
        <v>5</v>
      </c>
      <c r="H31" s="15">
        <v>5</v>
      </c>
      <c r="I31" s="15">
        <v>5</v>
      </c>
      <c r="J31" s="8">
        <v>5</v>
      </c>
      <c r="K31" s="8">
        <v>5</v>
      </c>
      <c r="L31" s="15">
        <v>5</v>
      </c>
      <c r="M31" s="15">
        <v>5</v>
      </c>
      <c r="N31" s="8">
        <v>5</v>
      </c>
      <c r="O31" s="8">
        <v>5</v>
      </c>
    </row>
    <row r="32" spans="1:15" ht="42.45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6</v>
      </c>
      <c r="O32" s="86">
        <v>6</v>
      </c>
    </row>
    <row r="33" spans="1:15" ht="28.3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73">
        <v>0</v>
      </c>
      <c r="G33" s="73">
        <v>0</v>
      </c>
      <c r="H33" s="15">
        <v>0</v>
      </c>
      <c r="I33" s="15">
        <v>0</v>
      </c>
      <c r="J33" s="8">
        <v>0</v>
      </c>
      <c r="K33" s="8">
        <v>0</v>
      </c>
      <c r="L33" s="15">
        <v>0</v>
      </c>
      <c r="M33" s="15">
        <v>0</v>
      </c>
      <c r="N33" s="8">
        <v>0</v>
      </c>
      <c r="O33" s="8">
        <v>0</v>
      </c>
    </row>
    <row r="34" spans="1:15" ht="28.3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73">
        <v>1</v>
      </c>
      <c r="G34" s="73">
        <v>1</v>
      </c>
      <c r="H34" s="15">
        <v>1</v>
      </c>
      <c r="I34" s="15">
        <v>1</v>
      </c>
      <c r="J34" s="8">
        <v>1</v>
      </c>
      <c r="K34" s="8">
        <v>1</v>
      </c>
      <c r="L34" s="15">
        <v>1</v>
      </c>
      <c r="M34" s="15">
        <v>1</v>
      </c>
      <c r="N34" s="8">
        <v>1</v>
      </c>
      <c r="O34" s="8">
        <v>1</v>
      </c>
    </row>
    <row r="35" spans="1:15">
      <c r="A35" s="7" t="s">
        <v>60</v>
      </c>
      <c r="B35" s="8">
        <v>7</v>
      </c>
      <c r="C35" s="8">
        <v>7</v>
      </c>
      <c r="D35" s="8">
        <v>10</v>
      </c>
      <c r="E35" s="8">
        <v>10</v>
      </c>
      <c r="F35" s="69">
        <v>7</v>
      </c>
      <c r="G35" s="69">
        <v>7</v>
      </c>
      <c r="H35" s="15">
        <v>10</v>
      </c>
      <c r="I35" s="15">
        <v>10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</row>
    <row r="36" spans="1: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</row>
    <row r="37" spans="1:15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73" t="s">
        <v>16</v>
      </c>
      <c r="G37" s="73" t="s">
        <v>16</v>
      </c>
      <c r="H37" s="15" t="s">
        <v>16</v>
      </c>
      <c r="I37" s="15" t="s">
        <v>16</v>
      </c>
      <c r="J37" s="8" t="s">
        <v>16</v>
      </c>
      <c r="K37" s="8" t="s">
        <v>16</v>
      </c>
      <c r="L37" s="15" t="s">
        <v>16</v>
      </c>
      <c r="M37" s="15" t="s">
        <v>16</v>
      </c>
      <c r="N37" s="8" t="s">
        <v>16</v>
      </c>
      <c r="O37" s="8" t="s">
        <v>16</v>
      </c>
    </row>
    <row r="38" spans="1:15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72">
        <v>-999</v>
      </c>
      <c r="G38" s="72">
        <v>-999</v>
      </c>
      <c r="H38" s="86">
        <v>-174</v>
      </c>
      <c r="I38" s="86">
        <v>-174</v>
      </c>
      <c r="J38" s="86">
        <v>-174</v>
      </c>
      <c r="K38" s="86">
        <v>-174</v>
      </c>
      <c r="L38" s="86">
        <v>-999</v>
      </c>
      <c r="M38" s="86">
        <v>-999</v>
      </c>
      <c r="N38" s="86">
        <v>-999</v>
      </c>
      <c r="O38" s="86">
        <v>-999</v>
      </c>
    </row>
    <row r="39" spans="1:15" ht="28.3">
      <c r="A39" s="7" t="s">
        <v>108</v>
      </c>
      <c r="B39" s="33" t="s">
        <v>16</v>
      </c>
      <c r="C39" s="33" t="s">
        <v>16</v>
      </c>
      <c r="D39" s="33" t="s">
        <v>16</v>
      </c>
      <c r="E39" s="33" t="s">
        <v>16</v>
      </c>
      <c r="F39" s="70" t="s">
        <v>16</v>
      </c>
      <c r="G39" s="70" t="s">
        <v>16</v>
      </c>
      <c r="H39" s="33" t="s">
        <v>16</v>
      </c>
      <c r="I39" s="33" t="s">
        <v>16</v>
      </c>
      <c r="J39" s="99" t="s">
        <v>16</v>
      </c>
      <c r="K39" s="99" t="s">
        <v>16</v>
      </c>
      <c r="L39" s="33" t="s">
        <v>16</v>
      </c>
      <c r="M39" s="33" t="s">
        <v>16</v>
      </c>
      <c r="N39" s="99" t="s">
        <v>16</v>
      </c>
      <c r="O39" s="99" t="s">
        <v>16</v>
      </c>
    </row>
    <row r="40" spans="1:15" ht="28.3">
      <c r="A40" s="7" t="s">
        <v>109</v>
      </c>
      <c r="B40" s="15">
        <f t="shared" ref="B40:G40" si="10">10*LOG10(10^((B35+B36)/10)+10^(B38/10))</f>
        <v>-167.00000000000003</v>
      </c>
      <c r="C40" s="15">
        <f t="shared" si="10"/>
        <v>-167.00000000000003</v>
      </c>
      <c r="D40" s="15">
        <f t="shared" si="10"/>
        <v>-164</v>
      </c>
      <c r="E40" s="15">
        <f t="shared" si="10"/>
        <v>-164</v>
      </c>
      <c r="F40" s="73">
        <f t="shared" si="10"/>
        <v>-167.00000000000003</v>
      </c>
      <c r="G40" s="73">
        <f t="shared" si="10"/>
        <v>-167.00000000000003</v>
      </c>
      <c r="H40" s="15">
        <f t="shared" ref="H40:M40" si="11">10*LOG10(10^((H35+H36)/10)+10^(H38/10))</f>
        <v>-163.58607314841774</v>
      </c>
      <c r="I40" s="15">
        <f t="shared" si="11"/>
        <v>-163.58607314841774</v>
      </c>
      <c r="J40" s="8">
        <f t="shared" si="11"/>
        <v>-166.20990250347435</v>
      </c>
      <c r="K40" s="8">
        <f t="shared" si="11"/>
        <v>-166.20990250347435</v>
      </c>
      <c r="L40" s="15">
        <f t="shared" si="11"/>
        <v>-167.00000000000003</v>
      </c>
      <c r="M40" s="15">
        <f t="shared" si="11"/>
        <v>-167.00000000000003</v>
      </c>
      <c r="N40" s="8">
        <f>10*LOG10(10^((N35+N36)/10)+10^(N38/10))</f>
        <v>-167.00000000000003</v>
      </c>
      <c r="O40" s="8">
        <f>10*LOG10(10^((O35+O36)/10)+10^(O38/10))</f>
        <v>-167.00000000000003</v>
      </c>
    </row>
    <row r="41" spans="1:15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73" t="s">
        <v>16</v>
      </c>
      <c r="G41" s="73" t="s">
        <v>16</v>
      </c>
      <c r="H41" s="15" t="s">
        <v>16</v>
      </c>
      <c r="I41" s="15" t="s">
        <v>16</v>
      </c>
      <c r="J41" s="8" t="s">
        <v>16</v>
      </c>
      <c r="K41" s="8" t="s">
        <v>16</v>
      </c>
      <c r="L41" s="15" t="s">
        <v>16</v>
      </c>
      <c r="M41" s="15" t="s">
        <v>16</v>
      </c>
      <c r="N41" s="8" t="s">
        <v>16</v>
      </c>
      <c r="O41" s="8" t="s">
        <v>16</v>
      </c>
    </row>
    <row r="42" spans="1:15">
      <c r="A42" s="36" t="s">
        <v>70</v>
      </c>
      <c r="B42" s="37">
        <f>18*12*120*1000</f>
        <v>25920000</v>
      </c>
      <c r="C42" s="37">
        <f>18*12*120*1000</f>
        <v>25920000</v>
      </c>
      <c r="D42" s="37">
        <f>37*12*120*1000</f>
        <v>53280000</v>
      </c>
      <c r="E42" s="37">
        <f>37*12*120*1000</f>
        <v>53280000</v>
      </c>
      <c r="F42" s="83">
        <f>18*12*120*1000</f>
        <v>25920000</v>
      </c>
      <c r="G42" s="83">
        <f>18*12*120*1000</f>
        <v>25920000</v>
      </c>
      <c r="H42" s="88">
        <f>45*12*120*1000</f>
        <v>64800000</v>
      </c>
      <c r="I42" s="88">
        <f>45*12*120*1000</f>
        <v>64800000</v>
      </c>
      <c r="J42" s="88">
        <f>37*12*120*1000</f>
        <v>53280000</v>
      </c>
      <c r="K42" s="88">
        <f>37*12*120*1000</f>
        <v>53280000</v>
      </c>
      <c r="L42" s="88">
        <f>18*12*120*1000</f>
        <v>25920000</v>
      </c>
      <c r="M42" s="88">
        <f>18*12*120*1000</f>
        <v>25920000</v>
      </c>
      <c r="N42" s="88">
        <f>18*12*120*1000</f>
        <v>25920000</v>
      </c>
      <c r="O42" s="88">
        <f>18*12*120*1000</f>
        <v>25920000</v>
      </c>
    </row>
    <row r="43" spans="1:15">
      <c r="A43" s="7" t="s">
        <v>71</v>
      </c>
      <c r="B43" s="15" t="s">
        <v>16</v>
      </c>
      <c r="C43" s="15" t="s">
        <v>16</v>
      </c>
      <c r="D43" s="15" t="s">
        <v>16</v>
      </c>
      <c r="E43" s="15" t="s">
        <v>16</v>
      </c>
      <c r="F43" s="73" t="s">
        <v>16</v>
      </c>
      <c r="G43" s="73" t="s">
        <v>16</v>
      </c>
      <c r="H43" s="15" t="s">
        <v>16</v>
      </c>
      <c r="I43" s="15" t="s">
        <v>16</v>
      </c>
      <c r="J43" s="8" t="s">
        <v>16</v>
      </c>
      <c r="K43" s="8" t="s">
        <v>16</v>
      </c>
      <c r="L43" s="15" t="s">
        <v>16</v>
      </c>
      <c r="M43" s="15" t="s">
        <v>16</v>
      </c>
      <c r="N43" s="8" t="s">
        <v>16</v>
      </c>
      <c r="O43" s="8" t="s">
        <v>16</v>
      </c>
    </row>
    <row r="44" spans="1:15">
      <c r="A44" s="7" t="s">
        <v>72</v>
      </c>
      <c r="B44" s="15">
        <f t="shared" ref="B44:G44" si="12">B40+10*LOG10(B42)</f>
        <v>-92.863650028014476</v>
      </c>
      <c r="C44" s="15">
        <f t="shared" si="12"/>
        <v>-92.863650028014476</v>
      </c>
      <c r="D44" s="15">
        <f t="shared" si="12"/>
        <v>-86.734357838377562</v>
      </c>
      <c r="E44" s="15">
        <f t="shared" si="12"/>
        <v>-86.734357838377562</v>
      </c>
      <c r="F44" s="73">
        <f t="shared" si="12"/>
        <v>-92.863650028014476</v>
      </c>
      <c r="G44" s="73">
        <f t="shared" si="12"/>
        <v>-92.863650028014476</v>
      </c>
      <c r="H44" s="15">
        <f t="shared" ref="H44:M44" si="13">H40+10*LOG10(H42)</f>
        <v>-85.470323089711812</v>
      </c>
      <c r="I44" s="15">
        <f t="shared" si="13"/>
        <v>-85.470323089711812</v>
      </c>
      <c r="J44" s="8">
        <f t="shared" si="13"/>
        <v>-88.944260341851916</v>
      </c>
      <c r="K44" s="8">
        <f t="shared" si="13"/>
        <v>-88.944260341851916</v>
      </c>
      <c r="L44" s="15">
        <f t="shared" si="13"/>
        <v>-92.863650028014476</v>
      </c>
      <c r="M44" s="15">
        <f t="shared" si="13"/>
        <v>-92.863650028014476</v>
      </c>
      <c r="N44" s="8">
        <f>N40+10*LOG10(N42)</f>
        <v>-92.863650028014476</v>
      </c>
      <c r="O44" s="8">
        <f>O40+10*LOG10(O42)</f>
        <v>-92.863650028014476</v>
      </c>
    </row>
    <row r="45" spans="1:15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73" t="s">
        <v>16</v>
      </c>
      <c r="G45" s="73" t="s">
        <v>16</v>
      </c>
      <c r="H45" s="15" t="s">
        <v>16</v>
      </c>
      <c r="I45" s="15" t="s">
        <v>16</v>
      </c>
      <c r="J45" s="8" t="s">
        <v>16</v>
      </c>
      <c r="K45" s="8" t="s">
        <v>16</v>
      </c>
      <c r="L45" s="15" t="s">
        <v>16</v>
      </c>
      <c r="M45" s="15" t="s">
        <v>16</v>
      </c>
      <c r="N45" s="8" t="s">
        <v>16</v>
      </c>
      <c r="O45" s="8" t="s">
        <v>16</v>
      </c>
    </row>
    <row r="46" spans="1:15">
      <c r="A46" s="36" t="s">
        <v>75</v>
      </c>
      <c r="B46" s="25">
        <v>-1.4</v>
      </c>
      <c r="C46" s="25">
        <v>3.9</v>
      </c>
      <c r="D46" s="25">
        <v>-7.35</v>
      </c>
      <c r="E46" s="25">
        <v>-2.76</v>
      </c>
      <c r="F46" s="75">
        <v>-3.09</v>
      </c>
      <c r="G46" s="75">
        <v>1.68</v>
      </c>
      <c r="H46" s="88">
        <v>-5.95</v>
      </c>
      <c r="I46" s="88">
        <v>-1.35</v>
      </c>
      <c r="J46" s="88">
        <v>-3.8</v>
      </c>
      <c r="K46" s="88">
        <v>-1.2</v>
      </c>
      <c r="L46" s="92">
        <v>-0.87</v>
      </c>
      <c r="M46" s="92">
        <v>4.12</v>
      </c>
      <c r="N46" s="88">
        <v>-1.9</v>
      </c>
      <c r="O46" s="88">
        <v>2.6</v>
      </c>
    </row>
    <row r="47" spans="1:15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73">
        <v>2</v>
      </c>
      <c r="G47" s="73">
        <v>2</v>
      </c>
      <c r="H47" s="15">
        <v>2</v>
      </c>
      <c r="I47" s="15">
        <v>2</v>
      </c>
      <c r="J47" s="8">
        <v>2</v>
      </c>
      <c r="K47" s="8">
        <v>2</v>
      </c>
      <c r="L47" s="15">
        <v>2</v>
      </c>
      <c r="M47" s="15">
        <v>2</v>
      </c>
      <c r="N47" s="8">
        <v>2</v>
      </c>
      <c r="O47" s="8">
        <v>2</v>
      </c>
    </row>
    <row r="48" spans="1:15" ht="28.3">
      <c r="A48" s="7" t="s">
        <v>77</v>
      </c>
      <c r="B48" s="15" t="s">
        <v>16</v>
      </c>
      <c r="C48" s="15" t="s">
        <v>16</v>
      </c>
      <c r="D48" s="15" t="s">
        <v>16</v>
      </c>
      <c r="E48" s="15" t="s">
        <v>16</v>
      </c>
      <c r="F48" s="73" t="s">
        <v>16</v>
      </c>
      <c r="G48" s="73" t="s">
        <v>16</v>
      </c>
      <c r="H48" s="15" t="s">
        <v>16</v>
      </c>
      <c r="I48" s="15" t="s">
        <v>16</v>
      </c>
      <c r="J48" s="8" t="s">
        <v>16</v>
      </c>
      <c r="K48" s="8" t="s">
        <v>16</v>
      </c>
      <c r="L48" s="15" t="s">
        <v>16</v>
      </c>
      <c r="M48" s="15" t="s">
        <v>16</v>
      </c>
      <c r="N48" s="8" t="s">
        <v>16</v>
      </c>
      <c r="O48" s="8" t="s">
        <v>16</v>
      </c>
    </row>
    <row r="49" spans="1:15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9">
        <v>0</v>
      </c>
      <c r="G49" s="69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28.3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70" t="s">
        <v>16</v>
      </c>
      <c r="G50" s="70" t="s">
        <v>16</v>
      </c>
      <c r="H50" s="33" t="s">
        <v>16</v>
      </c>
      <c r="I50" s="33" t="s">
        <v>16</v>
      </c>
      <c r="J50" s="99" t="s">
        <v>16</v>
      </c>
      <c r="K50" s="99" t="s">
        <v>16</v>
      </c>
      <c r="L50" s="33" t="s">
        <v>16</v>
      </c>
      <c r="M50" s="33" t="s">
        <v>16</v>
      </c>
      <c r="N50" s="99" t="s">
        <v>16</v>
      </c>
      <c r="O50" s="99" t="s">
        <v>16</v>
      </c>
    </row>
    <row r="51" spans="1:15" ht="28.3">
      <c r="A51" s="7" t="s">
        <v>82</v>
      </c>
      <c r="B51" s="15">
        <f t="shared" ref="B51:G51" si="14">B44+B46+B47-B49</f>
        <v>-92.263650028014482</v>
      </c>
      <c r="C51" s="15">
        <f t="shared" si="14"/>
        <v>-86.96365002801447</v>
      </c>
      <c r="D51" s="15">
        <f t="shared" si="14"/>
        <v>-92.084357838377557</v>
      </c>
      <c r="E51" s="15">
        <f t="shared" si="14"/>
        <v>-87.494357838377567</v>
      </c>
      <c r="F51" s="73">
        <f t="shared" si="14"/>
        <v>-93.953650028014479</v>
      </c>
      <c r="G51" s="73">
        <f t="shared" si="14"/>
        <v>-89.183650028014469</v>
      </c>
      <c r="H51" s="15">
        <f t="shared" ref="H51:M51" si="15">H44+H46+H47-H49</f>
        <v>-89.420323089711815</v>
      </c>
      <c r="I51" s="15">
        <f t="shared" si="15"/>
        <v>-84.820323089711806</v>
      </c>
      <c r="J51" s="8">
        <f t="shared" si="15"/>
        <v>-90.744260341851913</v>
      </c>
      <c r="K51" s="8">
        <f t="shared" si="15"/>
        <v>-88.144260341851918</v>
      </c>
      <c r="L51" s="15">
        <f t="shared" si="15"/>
        <v>-91.73365002801448</v>
      </c>
      <c r="M51" s="15">
        <f t="shared" si="15"/>
        <v>-86.743650028014471</v>
      </c>
      <c r="N51" s="8">
        <f>N44+N46+N47-N49</f>
        <v>-92.763650028014482</v>
      </c>
      <c r="O51" s="8">
        <f>O44+O46+O47-O49</f>
        <v>-88.263650028014482</v>
      </c>
    </row>
    <row r="52" spans="1:15" ht="28.3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77" t="s">
        <v>16</v>
      </c>
      <c r="G52" s="77" t="s">
        <v>16</v>
      </c>
      <c r="H52" s="38" t="s">
        <v>16</v>
      </c>
      <c r="I52" s="38" t="s">
        <v>16</v>
      </c>
      <c r="J52" s="100" t="s">
        <v>16</v>
      </c>
      <c r="K52" s="100" t="s">
        <v>16</v>
      </c>
      <c r="L52" s="38" t="s">
        <v>16</v>
      </c>
      <c r="M52" s="38" t="s">
        <v>16</v>
      </c>
      <c r="N52" s="100" t="s">
        <v>16</v>
      </c>
      <c r="O52" s="100" t="s">
        <v>16</v>
      </c>
    </row>
    <row r="53" spans="1:15" ht="28.3">
      <c r="A53" s="26" t="s">
        <v>85</v>
      </c>
      <c r="B53" s="39">
        <f t="shared" ref="B53:G53" si="16">B26+B30+B33-B34-B51</f>
        <v>142.48239965311853</v>
      </c>
      <c r="C53" s="39">
        <f t="shared" si="16"/>
        <v>137.18239965311852</v>
      </c>
      <c r="D53" s="39">
        <f t="shared" si="16"/>
        <v>139.26239965311851</v>
      </c>
      <c r="E53" s="39">
        <f t="shared" si="16"/>
        <v>134.67239965311853</v>
      </c>
      <c r="F53" s="76">
        <f t="shared" si="16"/>
        <v>144.17239965311853</v>
      </c>
      <c r="G53" s="76">
        <f t="shared" si="16"/>
        <v>139.40239965311852</v>
      </c>
      <c r="H53" s="39">
        <f>H26+H30+H33-H34-H51</f>
        <v>135.13847280153624</v>
      </c>
      <c r="I53" s="39">
        <f>I26+I30+I33-I34-I51</f>
        <v>130.53847280153624</v>
      </c>
      <c r="J53" s="39">
        <f t="shared" ref="J53:O53" si="17">J26+J30+J33-J34-J51</f>
        <v>144.09230215659287</v>
      </c>
      <c r="K53" s="39">
        <f t="shared" si="17"/>
        <v>141.49230215659287</v>
      </c>
      <c r="L53" s="39">
        <f t="shared" si="17"/>
        <v>141.95239965311853</v>
      </c>
      <c r="M53" s="39">
        <f t="shared" si="17"/>
        <v>136.96239965311852</v>
      </c>
      <c r="N53" s="39">
        <f t="shared" si="17"/>
        <v>127.98239965311853</v>
      </c>
      <c r="O53" s="39">
        <f t="shared" si="17"/>
        <v>123.48239965311853</v>
      </c>
    </row>
    <row r="54" spans="1:15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  <c r="L54" s="14"/>
      <c r="M54" s="14"/>
      <c r="N54" s="14"/>
      <c r="O54" s="14"/>
    </row>
    <row r="55" spans="1:15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0</v>
      </c>
      <c r="J55" s="86">
        <v>8.0299999999999994</v>
      </c>
      <c r="K55" s="86">
        <v>8.0299999999999994</v>
      </c>
      <c r="L55" s="86">
        <v>0</v>
      </c>
      <c r="M55" s="86">
        <v>0</v>
      </c>
      <c r="N55" s="86">
        <v>0</v>
      </c>
      <c r="O55" s="86">
        <v>0</v>
      </c>
    </row>
    <row r="56" spans="1:15" ht="28.3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78" t="s">
        <v>16</v>
      </c>
      <c r="G56" s="78" t="s">
        <v>16</v>
      </c>
      <c r="H56" s="40" t="s">
        <v>16</v>
      </c>
      <c r="I56" s="40" t="s">
        <v>16</v>
      </c>
      <c r="J56" s="99" t="s">
        <v>16</v>
      </c>
      <c r="K56" s="99" t="s">
        <v>16</v>
      </c>
      <c r="L56" s="40" t="s">
        <v>16</v>
      </c>
      <c r="M56" s="40" t="s">
        <v>16</v>
      </c>
      <c r="N56" s="99" t="s">
        <v>16</v>
      </c>
      <c r="O56" s="99" t="s">
        <v>16</v>
      </c>
    </row>
    <row r="57" spans="1:15" ht="28.3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72">
        <v>0</v>
      </c>
      <c r="G57" s="72">
        <v>0</v>
      </c>
      <c r="H57" s="86">
        <v>5.2</v>
      </c>
      <c r="I57" s="86">
        <v>5.2</v>
      </c>
      <c r="J57" s="86">
        <v>0</v>
      </c>
      <c r="K57" s="86">
        <v>0</v>
      </c>
      <c r="L57" s="86">
        <v>0</v>
      </c>
      <c r="M57" s="86">
        <v>0</v>
      </c>
      <c r="N57" s="86">
        <v>0</v>
      </c>
      <c r="O57" s="86">
        <v>0</v>
      </c>
    </row>
    <row r="58" spans="1: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</row>
    <row r="59" spans="1: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</row>
    <row r="60" spans="1: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</row>
    <row r="61" spans="1:15" ht="28.3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77" t="s">
        <v>16</v>
      </c>
      <c r="G61" s="77" t="s">
        <v>16</v>
      </c>
      <c r="H61" s="38" t="s">
        <v>16</v>
      </c>
      <c r="I61" s="38" t="s">
        <v>16</v>
      </c>
      <c r="J61" s="100" t="s">
        <v>16</v>
      </c>
      <c r="K61" s="100" t="s">
        <v>16</v>
      </c>
      <c r="L61" s="38" t="s">
        <v>16</v>
      </c>
      <c r="M61" s="38" t="s">
        <v>16</v>
      </c>
      <c r="N61" s="100" t="s">
        <v>16</v>
      </c>
      <c r="O61" s="100" t="s">
        <v>16</v>
      </c>
    </row>
    <row r="62" spans="1:15" ht="28.3">
      <c r="A62" s="26" t="s">
        <v>111</v>
      </c>
      <c r="B62" s="39">
        <f t="shared" ref="B62:G62" si="18">B53-B57+B58-B59+B60</f>
        <v>142.48239965311853</v>
      </c>
      <c r="C62" s="39">
        <f t="shared" si="18"/>
        <v>137.18239965311852</v>
      </c>
      <c r="D62" s="39">
        <f t="shared" si="18"/>
        <v>139.26239965311851</v>
      </c>
      <c r="E62" s="39">
        <f t="shared" si="18"/>
        <v>134.67239965311853</v>
      </c>
      <c r="F62" s="76">
        <f t="shared" si="18"/>
        <v>144.17239965311853</v>
      </c>
      <c r="G62" s="76">
        <f t="shared" si="18"/>
        <v>139.40239965311852</v>
      </c>
      <c r="H62" s="39">
        <f>H53-H57+H58-H59+H60</f>
        <v>129.93847280153625</v>
      </c>
      <c r="I62" s="39">
        <f>I53-I57+I58-I59+I60</f>
        <v>125.33847280153624</v>
      </c>
      <c r="J62" s="39">
        <f t="shared" ref="J62:O62" si="19">J53-J57+J58-J59+J60</f>
        <v>144.09230215659287</v>
      </c>
      <c r="K62" s="39">
        <f t="shared" si="19"/>
        <v>141.49230215659287</v>
      </c>
      <c r="L62" s="39">
        <f t="shared" si="19"/>
        <v>141.95239965311853</v>
      </c>
      <c r="M62" s="39">
        <f t="shared" si="19"/>
        <v>136.96239965311852</v>
      </c>
      <c r="N62" s="39">
        <f t="shared" si="19"/>
        <v>127.98239965311853</v>
      </c>
      <c r="O62" s="39">
        <f t="shared" si="19"/>
        <v>123.48239965311853</v>
      </c>
    </row>
    <row r="63" spans="1:15">
      <c r="A63" s="41"/>
      <c r="B63" s="42"/>
      <c r="C63" s="42"/>
      <c r="D63" s="42"/>
      <c r="E63" s="42"/>
      <c r="F63" s="79"/>
      <c r="G63" s="79"/>
      <c r="H63" s="2"/>
      <c r="I63" s="2"/>
      <c r="J63" s="101"/>
      <c r="K63" s="101"/>
      <c r="L63" s="42"/>
      <c r="M63" s="42"/>
      <c r="O63" s="2"/>
    </row>
    <row r="64" spans="1:15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77" t="s">
        <v>16</v>
      </c>
      <c r="G64" s="77" t="s">
        <v>16</v>
      </c>
      <c r="H64" s="29" t="s">
        <v>16</v>
      </c>
      <c r="I64" s="29" t="s">
        <v>16</v>
      </c>
      <c r="J64" s="100" t="s">
        <v>16</v>
      </c>
      <c r="K64" s="100" t="s">
        <v>16</v>
      </c>
      <c r="L64" s="38" t="s">
        <v>16</v>
      </c>
      <c r="M64" s="38" t="s">
        <v>16</v>
      </c>
      <c r="N64" s="103" t="s">
        <v>16</v>
      </c>
      <c r="O64" s="103" t="s">
        <v>16</v>
      </c>
    </row>
    <row r="65" spans="1:15">
      <c r="A65" s="26" t="s">
        <v>98</v>
      </c>
      <c r="B65" s="39">
        <f t="shared" ref="B65:G65" si="20">B17-B23-B51+B21+B33</f>
        <v>109.40000000000003</v>
      </c>
      <c r="C65" s="39">
        <f t="shared" si="20"/>
        <v>104.10000000000002</v>
      </c>
      <c r="D65" s="39">
        <f t="shared" si="20"/>
        <v>112.35000000000001</v>
      </c>
      <c r="E65" s="39">
        <f t="shared" si="20"/>
        <v>107.76000000000002</v>
      </c>
      <c r="F65" s="76">
        <f t="shared" si="20"/>
        <v>111.09000000000003</v>
      </c>
      <c r="G65" s="76">
        <f t="shared" si="20"/>
        <v>106.32000000000002</v>
      </c>
      <c r="H65" s="27">
        <f t="shared" ref="H65:M65" si="21">H17-H23-H51+H21+H33</f>
        <v>110.53607314841776</v>
      </c>
      <c r="I65" s="27">
        <f t="shared" si="21"/>
        <v>105.93607314841773</v>
      </c>
      <c r="J65" s="39">
        <f t="shared" si="21"/>
        <v>111.00990250347436</v>
      </c>
      <c r="K65" s="39">
        <f t="shared" si="21"/>
        <v>108.40990250347437</v>
      </c>
      <c r="L65" s="39">
        <f t="shared" si="21"/>
        <v>108.87000000000003</v>
      </c>
      <c r="M65" s="39">
        <f t="shared" si="21"/>
        <v>103.88000000000002</v>
      </c>
      <c r="N65" s="27">
        <f>N17-N23-N51+N21+N33</f>
        <v>109.90000000000003</v>
      </c>
      <c r="O65" s="27">
        <f>O17-O23-O51+O21+O33</f>
        <v>105.40000000000003</v>
      </c>
    </row>
  </sheetData>
  <mergeCells count="7">
    <mergeCell ref="N1:O1"/>
    <mergeCell ref="L1:M1"/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65"/>
  <sheetViews>
    <sheetView zoomScaleNormal="100" workbookViewId="0">
      <pane xSplit="1" ySplit="1" topLeftCell="D2" activePane="bottomRight" state="frozen"/>
      <selection pane="topRight"/>
      <selection pane="bottomLeft"/>
      <selection pane="bottomRight" activeCell="N1" sqref="N1:O1"/>
    </sheetView>
  </sheetViews>
  <sheetFormatPr defaultColWidth="9" defaultRowHeight="15"/>
  <cols>
    <col min="1" max="1" width="62.140625" style="1" customWidth="1"/>
    <col min="2" max="2" width="15.640625" style="2" customWidth="1"/>
    <col min="3" max="3" width="17.7109375" style="1" customWidth="1"/>
    <col min="4" max="4" width="15.640625" style="2" customWidth="1"/>
    <col min="5" max="5" width="17.7109375" style="1" customWidth="1"/>
    <col min="6" max="6" width="15.640625" style="80" customWidth="1"/>
    <col min="7" max="7" width="17.7109375" style="1" customWidth="1"/>
    <col min="8" max="8" width="14.640625" style="1" bestFit="1" customWidth="1"/>
    <col min="9" max="9" width="17.35546875" style="1" bestFit="1" customWidth="1"/>
    <col min="10" max="10" width="15.640625" style="2" customWidth="1"/>
    <col min="11" max="11" width="17.7109375" style="1" customWidth="1"/>
    <col min="12" max="12" width="15.640625" style="2" customWidth="1"/>
    <col min="13" max="13" width="17.7109375" style="1" customWidth="1"/>
    <col min="14" max="14" width="15.5703125" style="2" customWidth="1"/>
    <col min="15" max="15" width="17.7109375" style="1" customWidth="1"/>
    <col min="16" max="16384" width="9" style="1"/>
  </cols>
  <sheetData>
    <row r="1" spans="1:15" ht="14.25" customHeight="1">
      <c r="A1" s="3"/>
      <c r="B1" s="108" t="s">
        <v>101</v>
      </c>
      <c r="C1" s="109"/>
      <c r="D1" s="108" t="s">
        <v>102</v>
      </c>
      <c r="E1" s="109"/>
      <c r="F1" s="112" t="s">
        <v>119</v>
      </c>
      <c r="G1" s="113"/>
      <c r="H1" s="108" t="s">
        <v>125</v>
      </c>
      <c r="I1" s="109"/>
      <c r="J1" s="108" t="s">
        <v>126</v>
      </c>
      <c r="K1" s="109"/>
      <c r="L1" s="108" t="s">
        <v>127</v>
      </c>
      <c r="M1" s="109"/>
      <c r="N1" s="108" t="s">
        <v>128</v>
      </c>
      <c r="O1" s="109"/>
    </row>
    <row r="2" spans="1:15" ht="29.25" customHeight="1">
      <c r="A2" s="4" t="s">
        <v>10</v>
      </c>
      <c r="B2" s="5" t="s">
        <v>112</v>
      </c>
      <c r="C2" s="6" t="s">
        <v>113</v>
      </c>
      <c r="D2" s="5" t="s">
        <v>112</v>
      </c>
      <c r="E2" s="6" t="s">
        <v>113</v>
      </c>
      <c r="F2" s="67" t="s">
        <v>112</v>
      </c>
      <c r="G2" s="68" t="s">
        <v>113</v>
      </c>
      <c r="H2" s="5" t="s">
        <v>112</v>
      </c>
      <c r="I2" s="6" t="s">
        <v>113</v>
      </c>
      <c r="J2" s="5" t="s">
        <v>112</v>
      </c>
      <c r="K2" s="6" t="s">
        <v>113</v>
      </c>
      <c r="L2" s="5" t="s">
        <v>112</v>
      </c>
      <c r="M2" s="6" t="s">
        <v>113</v>
      </c>
      <c r="N2" s="5" t="s">
        <v>112</v>
      </c>
      <c r="O2" s="6" t="s">
        <v>113</v>
      </c>
    </row>
    <row r="3" spans="1: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93">
        <v>28</v>
      </c>
      <c r="I3" s="93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</row>
    <row r="4" spans="1: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93">
        <v>100</v>
      </c>
      <c r="I4" s="93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</row>
    <row r="5" spans="1: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9" t="s">
        <v>16</v>
      </c>
      <c r="I5" s="9" t="s">
        <v>16</v>
      </c>
      <c r="J5" s="99" t="s">
        <v>16</v>
      </c>
      <c r="K5" s="99" t="s">
        <v>16</v>
      </c>
      <c r="L5" s="33" t="s">
        <v>16</v>
      </c>
      <c r="M5" s="33" t="s">
        <v>16</v>
      </c>
      <c r="N5" s="99" t="s">
        <v>16</v>
      </c>
      <c r="O5" s="99" t="s">
        <v>16</v>
      </c>
    </row>
    <row r="6" spans="1:15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70" t="s">
        <v>16</v>
      </c>
      <c r="G6" s="70" t="s">
        <v>16</v>
      </c>
      <c r="H6" s="9" t="s">
        <v>16</v>
      </c>
      <c r="I6" s="9" t="s">
        <v>16</v>
      </c>
      <c r="J6" s="99" t="s">
        <v>16</v>
      </c>
      <c r="K6" s="99" t="s">
        <v>16</v>
      </c>
      <c r="L6" s="33" t="s">
        <v>16</v>
      </c>
      <c r="M6" s="33" t="s">
        <v>16</v>
      </c>
      <c r="N6" s="99" t="s">
        <v>16</v>
      </c>
      <c r="O6" s="99" t="s">
        <v>16</v>
      </c>
    </row>
    <row r="7" spans="1:15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70" t="s">
        <v>16</v>
      </c>
      <c r="G7" s="70" t="s">
        <v>16</v>
      </c>
      <c r="H7" s="9" t="s">
        <v>16</v>
      </c>
      <c r="I7" s="9" t="s">
        <v>16</v>
      </c>
      <c r="J7" s="99" t="s">
        <v>16</v>
      </c>
      <c r="K7" s="99" t="s">
        <v>16</v>
      </c>
      <c r="L7" s="33" t="s">
        <v>16</v>
      </c>
      <c r="M7" s="33" t="s">
        <v>16</v>
      </c>
      <c r="N7" s="99" t="s">
        <v>16</v>
      </c>
      <c r="O7" s="99" t="s">
        <v>16</v>
      </c>
    </row>
    <row r="8" spans="1:15">
      <c r="A8" s="7" t="s">
        <v>20</v>
      </c>
      <c r="B8" s="43">
        <v>0.1</v>
      </c>
      <c r="C8" s="43">
        <v>0.1</v>
      </c>
      <c r="D8" s="43">
        <v>0.1</v>
      </c>
      <c r="E8" s="43">
        <v>0.1</v>
      </c>
      <c r="F8" s="84">
        <v>0.1</v>
      </c>
      <c r="G8" s="84">
        <v>0.1</v>
      </c>
      <c r="H8" s="11">
        <v>0.1</v>
      </c>
      <c r="I8" s="11">
        <v>0.1</v>
      </c>
      <c r="J8" s="43">
        <v>0.1</v>
      </c>
      <c r="K8" s="43">
        <v>0.1</v>
      </c>
      <c r="L8" s="43">
        <v>0.1</v>
      </c>
      <c r="M8" s="43">
        <v>0.1</v>
      </c>
      <c r="N8" s="43">
        <v>0.1</v>
      </c>
      <c r="O8" s="43">
        <v>0.1</v>
      </c>
    </row>
    <row r="9" spans="1: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9" t="s">
        <v>22</v>
      </c>
      <c r="I9" s="89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</row>
    <row r="10" spans="1: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3">
        <v>3</v>
      </c>
      <c r="I10" s="13">
        <v>3</v>
      </c>
      <c r="J10" s="8">
        <v>3</v>
      </c>
      <c r="K10" s="8">
        <v>3</v>
      </c>
      <c r="L10" s="15">
        <v>3</v>
      </c>
      <c r="M10" s="15">
        <v>3</v>
      </c>
      <c r="N10" s="8">
        <v>3</v>
      </c>
      <c r="O10" s="8">
        <v>3</v>
      </c>
    </row>
    <row r="11" spans="1:15">
      <c r="A11" s="4" t="s">
        <v>25</v>
      </c>
      <c r="B11" s="14"/>
      <c r="C11" s="14"/>
      <c r="D11" s="14"/>
      <c r="E11" s="14"/>
      <c r="F11" s="74"/>
      <c r="G11" s="74"/>
      <c r="H11" s="19"/>
      <c r="I11" s="19"/>
      <c r="J11" s="14"/>
      <c r="K11" s="14"/>
      <c r="L11" s="14"/>
      <c r="M11" s="14"/>
      <c r="N11" s="14"/>
      <c r="O11" s="14"/>
    </row>
    <row r="12" spans="1:15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69">
        <v>4</v>
      </c>
      <c r="G12" s="69">
        <v>4</v>
      </c>
      <c r="H12" s="93">
        <v>4</v>
      </c>
      <c r="I12" s="93">
        <v>4</v>
      </c>
      <c r="J12" s="8">
        <v>4</v>
      </c>
      <c r="K12" s="8">
        <v>4</v>
      </c>
      <c r="L12" s="8">
        <v>4</v>
      </c>
      <c r="M12" s="8">
        <v>4</v>
      </c>
      <c r="N12" s="8">
        <v>4</v>
      </c>
      <c r="O12" s="8">
        <v>4</v>
      </c>
    </row>
    <row r="13" spans="1: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94">
        <v>2</v>
      </c>
      <c r="I13" s="94">
        <v>2</v>
      </c>
      <c r="J13" s="8">
        <v>2</v>
      </c>
      <c r="K13" s="8">
        <v>2</v>
      </c>
      <c r="L13" s="15">
        <v>2</v>
      </c>
      <c r="M13" s="15">
        <v>2</v>
      </c>
      <c r="N13" s="8">
        <v>2</v>
      </c>
      <c r="O13" s="8">
        <v>2</v>
      </c>
    </row>
    <row r="14" spans="1:15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73">
        <v>1</v>
      </c>
      <c r="G14" s="73">
        <v>1</v>
      </c>
      <c r="H14" s="13">
        <v>1</v>
      </c>
      <c r="I14" s="13">
        <v>1</v>
      </c>
      <c r="J14" s="8">
        <v>1</v>
      </c>
      <c r="K14" s="8">
        <v>1</v>
      </c>
      <c r="L14" s="15">
        <v>1</v>
      </c>
      <c r="M14" s="15">
        <v>1</v>
      </c>
      <c r="N14" s="8">
        <v>1</v>
      </c>
      <c r="O14" s="8">
        <v>1</v>
      </c>
    </row>
    <row r="15" spans="1:15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73" t="s">
        <v>16</v>
      </c>
      <c r="G15" s="73" t="s">
        <v>16</v>
      </c>
      <c r="H15" s="13" t="s">
        <v>16</v>
      </c>
      <c r="I15" s="13" t="s">
        <v>16</v>
      </c>
      <c r="J15" s="8" t="s">
        <v>16</v>
      </c>
      <c r="K15" s="8" t="s">
        <v>16</v>
      </c>
      <c r="L15" s="15" t="s">
        <v>16</v>
      </c>
      <c r="M15" s="15" t="s">
        <v>16</v>
      </c>
      <c r="N15" s="8" t="s">
        <v>16</v>
      </c>
      <c r="O15" s="8" t="s">
        <v>16</v>
      </c>
    </row>
    <row r="16" spans="1:15">
      <c r="A16" s="17" t="s">
        <v>33</v>
      </c>
      <c r="B16" s="23">
        <v>12</v>
      </c>
      <c r="C16" s="23">
        <v>12</v>
      </c>
      <c r="D16" s="23">
        <v>23</v>
      </c>
      <c r="E16" s="23">
        <v>23</v>
      </c>
      <c r="F16" s="72">
        <v>23</v>
      </c>
      <c r="G16" s="72">
        <v>23</v>
      </c>
      <c r="H16" s="89">
        <v>12</v>
      </c>
      <c r="I16" s="89">
        <v>12</v>
      </c>
      <c r="J16" s="86">
        <v>23</v>
      </c>
      <c r="K16" s="86">
        <v>23</v>
      </c>
      <c r="L16" s="86">
        <v>23</v>
      </c>
      <c r="M16" s="86">
        <v>23</v>
      </c>
      <c r="N16" s="86">
        <v>23</v>
      </c>
      <c r="O16" s="86">
        <v>23</v>
      </c>
    </row>
    <row r="17" spans="1:15" ht="28.3">
      <c r="A17" s="7" t="s">
        <v>35</v>
      </c>
      <c r="B17" s="8">
        <f t="shared" ref="B17:G17" si="0">B16</f>
        <v>12</v>
      </c>
      <c r="C17" s="8">
        <f t="shared" si="0"/>
        <v>12</v>
      </c>
      <c r="D17" s="8">
        <f t="shared" si="0"/>
        <v>23</v>
      </c>
      <c r="E17" s="8">
        <f t="shared" si="0"/>
        <v>23</v>
      </c>
      <c r="F17" s="69">
        <f t="shared" si="0"/>
        <v>23</v>
      </c>
      <c r="G17" s="69">
        <f t="shared" si="0"/>
        <v>23</v>
      </c>
      <c r="H17" s="18">
        <f t="shared" ref="H17:M17" si="1">H16</f>
        <v>12</v>
      </c>
      <c r="I17" s="18">
        <f t="shared" si="1"/>
        <v>12</v>
      </c>
      <c r="J17" s="8">
        <f t="shared" si="1"/>
        <v>23</v>
      </c>
      <c r="K17" s="8">
        <f t="shared" si="1"/>
        <v>23</v>
      </c>
      <c r="L17" s="8">
        <f t="shared" si="1"/>
        <v>23</v>
      </c>
      <c r="M17" s="8">
        <f t="shared" si="1"/>
        <v>23</v>
      </c>
      <c r="N17" s="8">
        <f>N16</f>
        <v>23</v>
      </c>
      <c r="O17" s="8">
        <f>O16</f>
        <v>23</v>
      </c>
    </row>
    <row r="18" spans="1:15" ht="42.45">
      <c r="A18" s="16" t="s">
        <v>37</v>
      </c>
      <c r="B18" s="15">
        <f t="shared" ref="B18:G18" si="2">B19+10*LOG10(B12/B14)-B20</f>
        <v>11.020599913279625</v>
      </c>
      <c r="C18" s="15">
        <f t="shared" si="2"/>
        <v>11.020599913279625</v>
      </c>
      <c r="D18" s="15">
        <f t="shared" si="2"/>
        <v>11.020599913279625</v>
      </c>
      <c r="E18" s="15">
        <f t="shared" si="2"/>
        <v>11.020599913279625</v>
      </c>
      <c r="F18" s="73">
        <f t="shared" si="2"/>
        <v>11.020599913279625</v>
      </c>
      <c r="G18" s="73">
        <f t="shared" si="2"/>
        <v>11.020599913279625</v>
      </c>
      <c r="H18" s="13">
        <f t="shared" ref="H18:M18" si="3">H19+10*LOG10(H12/H14)-H20</f>
        <v>6.0205999132796251</v>
      </c>
      <c r="I18" s="13">
        <f t="shared" si="3"/>
        <v>6.0205999132796251</v>
      </c>
      <c r="J18" s="8">
        <f t="shared" si="3"/>
        <v>11.020599913279625</v>
      </c>
      <c r="K18" s="8">
        <f t="shared" si="3"/>
        <v>11.020599913279625</v>
      </c>
      <c r="L18" s="15">
        <f t="shared" si="3"/>
        <v>11.020599913279625</v>
      </c>
      <c r="M18" s="15">
        <f t="shared" si="3"/>
        <v>11.020599913279625</v>
      </c>
      <c r="N18" s="8">
        <f>N19+10*LOG10(N12/N14)-N20</f>
        <v>6.0205999132796251</v>
      </c>
      <c r="O18" s="8">
        <f>O19+10*LOG10(O12/O14)-O20</f>
        <v>6.0205999132796251</v>
      </c>
    </row>
    <row r="19" spans="1:15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69">
        <v>5</v>
      </c>
      <c r="G19" s="69">
        <v>5</v>
      </c>
      <c r="H19" s="93">
        <v>5</v>
      </c>
      <c r="I19" s="93">
        <v>5</v>
      </c>
      <c r="J19" s="8">
        <v>5</v>
      </c>
      <c r="K19" s="8">
        <v>5</v>
      </c>
      <c r="L19" s="8">
        <v>5</v>
      </c>
      <c r="M19" s="8">
        <v>5</v>
      </c>
      <c r="N19" s="8">
        <v>5</v>
      </c>
      <c r="O19" s="8">
        <v>5</v>
      </c>
    </row>
    <row r="20" spans="1:15" ht="42.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72">
        <v>0</v>
      </c>
      <c r="G20" s="72">
        <v>0</v>
      </c>
      <c r="H20" s="89">
        <v>5</v>
      </c>
      <c r="I20" s="89">
        <v>5</v>
      </c>
      <c r="J20" s="86">
        <v>0</v>
      </c>
      <c r="K20" s="86">
        <v>0</v>
      </c>
      <c r="L20" s="86">
        <v>0</v>
      </c>
      <c r="M20" s="86">
        <v>0</v>
      </c>
      <c r="N20" s="86">
        <v>5</v>
      </c>
      <c r="O20" s="86">
        <v>5</v>
      </c>
    </row>
    <row r="21" spans="1:15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73">
        <v>0</v>
      </c>
      <c r="G21" s="73">
        <v>0</v>
      </c>
      <c r="H21" s="13">
        <v>0</v>
      </c>
      <c r="I21" s="13">
        <v>0</v>
      </c>
      <c r="J21" s="8">
        <v>0</v>
      </c>
      <c r="K21" s="8">
        <v>0</v>
      </c>
      <c r="L21" s="15">
        <v>0</v>
      </c>
      <c r="M21" s="15">
        <v>0</v>
      </c>
      <c r="N21" s="8">
        <v>0</v>
      </c>
      <c r="O21" s="8">
        <v>0</v>
      </c>
    </row>
    <row r="22" spans="1: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9">
        <v>0</v>
      </c>
      <c r="G22" s="69">
        <v>0</v>
      </c>
      <c r="H22" s="18">
        <v>0</v>
      </c>
      <c r="I22" s="1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9">
        <v>0</v>
      </c>
      <c r="G23" s="69">
        <v>0</v>
      </c>
      <c r="H23" s="18">
        <v>0</v>
      </c>
      <c r="I23" s="1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28.3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9">
        <v>1</v>
      </c>
      <c r="G24" s="69">
        <v>1</v>
      </c>
      <c r="H24" s="18">
        <v>1</v>
      </c>
      <c r="I24" s="1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</row>
    <row r="25" spans="1:15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70" t="s">
        <v>16</v>
      </c>
      <c r="G25" s="70" t="s">
        <v>16</v>
      </c>
      <c r="H25" s="9" t="s">
        <v>16</v>
      </c>
      <c r="I25" s="9" t="s">
        <v>16</v>
      </c>
      <c r="J25" s="99" t="s">
        <v>16</v>
      </c>
      <c r="K25" s="99" t="s">
        <v>16</v>
      </c>
      <c r="L25" s="33" t="s">
        <v>16</v>
      </c>
      <c r="M25" s="33" t="s">
        <v>16</v>
      </c>
      <c r="N25" s="99" t="s">
        <v>16</v>
      </c>
      <c r="O25" s="99" t="s">
        <v>16</v>
      </c>
    </row>
    <row r="26" spans="1:15">
      <c r="A26" s="7" t="s">
        <v>51</v>
      </c>
      <c r="B26" s="8">
        <f t="shared" ref="B26:G26" si="4">B17+B18+B21-B23-B24</f>
        <v>22.020599913279625</v>
      </c>
      <c r="C26" s="8">
        <f t="shared" si="4"/>
        <v>22.020599913279625</v>
      </c>
      <c r="D26" s="8">
        <f t="shared" si="4"/>
        <v>33.020599913279625</v>
      </c>
      <c r="E26" s="8">
        <f t="shared" si="4"/>
        <v>33.020599913279625</v>
      </c>
      <c r="F26" s="69">
        <f t="shared" si="4"/>
        <v>33.020599913279625</v>
      </c>
      <c r="G26" s="69">
        <f t="shared" si="4"/>
        <v>33.020599913279625</v>
      </c>
      <c r="H26" s="18">
        <f t="shared" ref="H26:M26" si="5">H17+H18+H21-H23-H24</f>
        <v>17.020599913279625</v>
      </c>
      <c r="I26" s="18">
        <f t="shared" si="5"/>
        <v>17.020599913279625</v>
      </c>
      <c r="J26" s="8">
        <f t="shared" si="5"/>
        <v>33.020599913279625</v>
      </c>
      <c r="K26" s="8">
        <f t="shared" si="5"/>
        <v>33.020599913279625</v>
      </c>
      <c r="L26" s="8">
        <f t="shared" si="5"/>
        <v>33.020599913279625</v>
      </c>
      <c r="M26" s="8">
        <f t="shared" si="5"/>
        <v>33.020599913279625</v>
      </c>
      <c r="N26" s="8">
        <f>N17+N18+N21-N23-N24</f>
        <v>28.020599913279625</v>
      </c>
      <c r="O26" s="8">
        <f>O17+O18+O21-O23-O24</f>
        <v>28.020599913279625</v>
      </c>
    </row>
    <row r="27" spans="1:15">
      <c r="A27" s="4" t="s">
        <v>52</v>
      </c>
      <c r="B27" s="14"/>
      <c r="C27" s="14"/>
      <c r="D27" s="14"/>
      <c r="E27" s="14"/>
      <c r="F27" s="74"/>
      <c r="G27" s="74"/>
      <c r="H27" s="19"/>
      <c r="I27" s="19"/>
      <c r="J27" s="14"/>
      <c r="K27" s="14"/>
      <c r="L27" s="14"/>
      <c r="M27" s="14"/>
      <c r="N27" s="14"/>
      <c r="O27" s="14"/>
    </row>
    <row r="28" spans="1:15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73">
        <v>128</v>
      </c>
      <c r="G28" s="73">
        <v>128</v>
      </c>
      <c r="H28" s="94">
        <v>128</v>
      </c>
      <c r="I28" s="94">
        <v>128</v>
      </c>
      <c r="J28" s="8">
        <v>128</v>
      </c>
      <c r="K28" s="8">
        <v>128</v>
      </c>
      <c r="L28" s="15">
        <v>128</v>
      </c>
      <c r="M28" s="15">
        <v>128</v>
      </c>
      <c r="N28" s="8">
        <v>128</v>
      </c>
      <c r="O28" s="8">
        <v>128</v>
      </c>
    </row>
    <row r="29" spans="1:15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73">
        <v>2</v>
      </c>
      <c r="G29" s="73">
        <v>2</v>
      </c>
      <c r="H29" s="94">
        <v>2</v>
      </c>
      <c r="I29" s="94">
        <v>2</v>
      </c>
      <c r="J29" s="8">
        <v>2</v>
      </c>
      <c r="K29" s="8">
        <v>2</v>
      </c>
      <c r="L29" s="15">
        <v>2</v>
      </c>
      <c r="M29" s="15">
        <v>2</v>
      </c>
      <c r="N29" s="8">
        <v>2</v>
      </c>
      <c r="O29" s="8">
        <v>2</v>
      </c>
    </row>
    <row r="30" spans="1:15" ht="56.6">
      <c r="A30" s="7" t="s">
        <v>55</v>
      </c>
      <c r="B30" s="15">
        <f t="shared" ref="B30:G30" si="6">B31+10*LOG10(B28/B13)-B32</f>
        <v>26.061799739838872</v>
      </c>
      <c r="C30" s="15">
        <f t="shared" si="6"/>
        <v>26.061799739838872</v>
      </c>
      <c r="D30" s="15">
        <f t="shared" si="6"/>
        <v>19.891799739838874</v>
      </c>
      <c r="E30" s="15">
        <f t="shared" si="6"/>
        <v>19.891799739838874</v>
      </c>
      <c r="F30" s="73">
        <f t="shared" si="6"/>
        <v>26.061799739838872</v>
      </c>
      <c r="G30" s="73">
        <f t="shared" si="6"/>
        <v>26.061799739838872</v>
      </c>
      <c r="H30" s="13">
        <f t="shared" ref="H30:M30" si="7">H31+10*LOG10(H28/H13)-H32</f>
        <v>26.061799739838872</v>
      </c>
      <c r="I30" s="13">
        <f t="shared" si="7"/>
        <v>26.061799739838872</v>
      </c>
      <c r="J30" s="8">
        <f t="shared" si="7"/>
        <v>26.061799739838872</v>
      </c>
      <c r="K30" s="8">
        <f t="shared" si="7"/>
        <v>26.061799739838872</v>
      </c>
      <c r="L30" s="15">
        <f t="shared" si="7"/>
        <v>26.061799739838872</v>
      </c>
      <c r="M30" s="15">
        <f t="shared" si="7"/>
        <v>26.061799739838872</v>
      </c>
      <c r="N30" s="8">
        <f>N31+10*LOG10(N28/N13)-N32</f>
        <v>17.061799739838872</v>
      </c>
      <c r="O30" s="8">
        <f>O31+10*LOG10(O28/O13)-O32</f>
        <v>17.061799739838872</v>
      </c>
    </row>
    <row r="31" spans="1:15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69">
        <v>8</v>
      </c>
      <c r="G31" s="69">
        <v>8</v>
      </c>
      <c r="H31" s="91">
        <v>8</v>
      </c>
      <c r="I31" s="91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</row>
    <row r="32" spans="1:15" ht="42.45">
      <c r="A32" s="17" t="s">
        <v>57</v>
      </c>
      <c r="B32" s="23">
        <v>0</v>
      </c>
      <c r="C32" s="23">
        <v>0</v>
      </c>
      <c r="D32" s="23">
        <v>6.17</v>
      </c>
      <c r="E32" s="23">
        <v>6.17</v>
      </c>
      <c r="F32" s="72">
        <v>0</v>
      </c>
      <c r="G32" s="72">
        <v>0</v>
      </c>
      <c r="H32" s="89">
        <v>0</v>
      </c>
      <c r="I32" s="89">
        <v>0</v>
      </c>
      <c r="J32" s="86">
        <v>0</v>
      </c>
      <c r="K32" s="86">
        <v>0</v>
      </c>
      <c r="L32" s="86">
        <v>0</v>
      </c>
      <c r="M32" s="86">
        <v>0</v>
      </c>
      <c r="N32" s="86">
        <v>9</v>
      </c>
      <c r="O32" s="86">
        <v>9</v>
      </c>
    </row>
    <row r="33" spans="1:15" ht="28.3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72">
        <v>0</v>
      </c>
      <c r="G33" s="72">
        <v>0</v>
      </c>
      <c r="H33" s="89">
        <v>0</v>
      </c>
      <c r="I33" s="89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</row>
    <row r="34" spans="1:15" ht="28.3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69">
        <v>3</v>
      </c>
      <c r="G34" s="69">
        <v>3</v>
      </c>
      <c r="H34" s="18">
        <v>3</v>
      </c>
      <c r="I34" s="1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</row>
    <row r="35" spans="1:15">
      <c r="A35" s="7" t="s">
        <v>60</v>
      </c>
      <c r="B35" s="8">
        <v>5</v>
      </c>
      <c r="C35" s="8">
        <v>5</v>
      </c>
      <c r="D35" s="8">
        <v>7</v>
      </c>
      <c r="E35" s="8">
        <v>7</v>
      </c>
      <c r="F35" s="69">
        <v>5</v>
      </c>
      <c r="G35" s="69">
        <v>5</v>
      </c>
      <c r="H35" s="95">
        <v>7</v>
      </c>
      <c r="I35" s="95">
        <v>7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</row>
    <row r="36" spans="1:15">
      <c r="A36" s="7" t="s">
        <v>62</v>
      </c>
      <c r="B36" s="15">
        <v>-174</v>
      </c>
      <c r="C36" s="15">
        <v>-174</v>
      </c>
      <c r="D36" s="15">
        <v>-174</v>
      </c>
      <c r="E36" s="15">
        <v>-174</v>
      </c>
      <c r="F36" s="73">
        <v>-174</v>
      </c>
      <c r="G36" s="73">
        <v>-174</v>
      </c>
      <c r="H36" s="13">
        <v>-174</v>
      </c>
      <c r="I36" s="13">
        <v>-174</v>
      </c>
      <c r="J36" s="8">
        <v>-174</v>
      </c>
      <c r="K36" s="8">
        <v>-174</v>
      </c>
      <c r="L36" s="15">
        <v>-174</v>
      </c>
      <c r="M36" s="15">
        <v>-174</v>
      </c>
      <c r="N36" s="8">
        <v>-174</v>
      </c>
      <c r="O36" s="8">
        <v>-174</v>
      </c>
    </row>
    <row r="37" spans="1:15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73" t="s">
        <v>16</v>
      </c>
      <c r="G37" s="73" t="s">
        <v>16</v>
      </c>
      <c r="H37" s="13" t="s">
        <v>16</v>
      </c>
      <c r="I37" s="13" t="s">
        <v>16</v>
      </c>
      <c r="J37" s="8" t="s">
        <v>16</v>
      </c>
      <c r="K37" s="8" t="s">
        <v>16</v>
      </c>
      <c r="L37" s="15" t="s">
        <v>16</v>
      </c>
      <c r="M37" s="15" t="s">
        <v>16</v>
      </c>
      <c r="N37" s="8" t="s">
        <v>16</v>
      </c>
      <c r="O37" s="8" t="s">
        <v>16</v>
      </c>
    </row>
    <row r="38" spans="1:15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72">
        <v>-999</v>
      </c>
      <c r="G38" s="72">
        <v>-999</v>
      </c>
      <c r="H38" s="89">
        <v>-174.9</v>
      </c>
      <c r="I38" s="89">
        <v>-174.9</v>
      </c>
      <c r="J38" s="86">
        <v>-174.9</v>
      </c>
      <c r="K38" s="86">
        <v>-174.9</v>
      </c>
      <c r="L38" s="86">
        <v>-999</v>
      </c>
      <c r="M38" s="86">
        <v>-999</v>
      </c>
      <c r="N38" s="86">
        <v>-999</v>
      </c>
      <c r="O38" s="86">
        <v>-999</v>
      </c>
    </row>
    <row r="39" spans="1:15" ht="28.3">
      <c r="A39" s="7" t="s">
        <v>66</v>
      </c>
      <c r="B39" s="33" t="s">
        <v>16</v>
      </c>
      <c r="C39" s="33" t="s">
        <v>16</v>
      </c>
      <c r="D39" s="33" t="s">
        <v>16</v>
      </c>
      <c r="E39" s="33" t="s">
        <v>16</v>
      </c>
      <c r="F39" s="70" t="s">
        <v>16</v>
      </c>
      <c r="G39" s="70" t="s">
        <v>16</v>
      </c>
      <c r="H39" s="9" t="s">
        <v>16</v>
      </c>
      <c r="I39" s="9" t="s">
        <v>16</v>
      </c>
      <c r="J39" s="99" t="s">
        <v>16</v>
      </c>
      <c r="K39" s="99" t="s">
        <v>16</v>
      </c>
      <c r="L39" s="33" t="s">
        <v>16</v>
      </c>
      <c r="M39" s="33" t="s">
        <v>16</v>
      </c>
      <c r="N39" s="99" t="s">
        <v>16</v>
      </c>
      <c r="O39" s="99" t="s">
        <v>16</v>
      </c>
    </row>
    <row r="40" spans="1:15" ht="28.3">
      <c r="A40" s="7" t="s">
        <v>109</v>
      </c>
      <c r="B40" s="15">
        <f t="shared" ref="B40:G40" si="8">10*LOG10(10^((B35+B36)/10)+10^(B38/10))</f>
        <v>-169.00000000000003</v>
      </c>
      <c r="C40" s="15">
        <f t="shared" si="8"/>
        <v>-169.00000000000003</v>
      </c>
      <c r="D40" s="15">
        <f t="shared" si="8"/>
        <v>-167.00000000000003</v>
      </c>
      <c r="E40" s="15">
        <f t="shared" si="8"/>
        <v>-167.00000000000003</v>
      </c>
      <c r="F40" s="73">
        <f t="shared" si="8"/>
        <v>-169.00000000000003</v>
      </c>
      <c r="G40" s="73">
        <f t="shared" si="8"/>
        <v>-169.00000000000003</v>
      </c>
      <c r="H40" s="13">
        <f t="shared" ref="H40:M40" si="9">10*LOG10(10^((H35+H36)/10)+10^(H38/10))</f>
        <v>-166.34726225295711</v>
      </c>
      <c r="I40" s="13">
        <f t="shared" si="9"/>
        <v>-166.34726225295711</v>
      </c>
      <c r="J40" s="8">
        <f t="shared" si="9"/>
        <v>-168.00651048203736</v>
      </c>
      <c r="K40" s="8">
        <f t="shared" si="9"/>
        <v>-168.00651048203736</v>
      </c>
      <c r="L40" s="15">
        <f t="shared" si="9"/>
        <v>-169.00000000000003</v>
      </c>
      <c r="M40" s="15">
        <f t="shared" si="9"/>
        <v>-169.00000000000003</v>
      </c>
      <c r="N40" s="8">
        <f>10*LOG10(10^((N35+N36)/10)+10^(N38/10))</f>
        <v>-169.00000000000003</v>
      </c>
      <c r="O40" s="8">
        <f>10*LOG10(10^((O35+O36)/10)+10^(O38/10))</f>
        <v>-169.00000000000003</v>
      </c>
    </row>
    <row r="41" spans="1:15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73" t="s">
        <v>16</v>
      </c>
      <c r="G41" s="73" t="s">
        <v>16</v>
      </c>
      <c r="H41" s="13" t="s">
        <v>16</v>
      </c>
      <c r="I41" s="13" t="s">
        <v>16</v>
      </c>
      <c r="J41" s="8" t="s">
        <v>16</v>
      </c>
      <c r="K41" s="8" t="s">
        <v>16</v>
      </c>
      <c r="L41" s="15" t="s">
        <v>16</v>
      </c>
      <c r="M41" s="15" t="s">
        <v>16</v>
      </c>
      <c r="N41" s="8" t="s">
        <v>16</v>
      </c>
      <c r="O41" s="8" t="s">
        <v>16</v>
      </c>
    </row>
    <row r="42" spans="1:15">
      <c r="A42" s="24" t="s">
        <v>70</v>
      </c>
      <c r="B42" s="15">
        <f t="shared" ref="B42:G42" si="10">2*12*120*1000</f>
        <v>2880000</v>
      </c>
      <c r="C42" s="15">
        <f t="shared" si="10"/>
        <v>2880000</v>
      </c>
      <c r="D42" s="15">
        <f t="shared" si="10"/>
        <v>2880000</v>
      </c>
      <c r="E42" s="15">
        <f t="shared" si="10"/>
        <v>2880000</v>
      </c>
      <c r="F42" s="73">
        <f t="shared" si="10"/>
        <v>2880000</v>
      </c>
      <c r="G42" s="73">
        <f t="shared" si="10"/>
        <v>2880000</v>
      </c>
      <c r="H42" s="96">
        <f t="shared" ref="H42:M42" si="11">2*12*120*1000</f>
        <v>2880000</v>
      </c>
      <c r="I42" s="96">
        <f t="shared" si="11"/>
        <v>2880000</v>
      </c>
      <c r="J42" s="8">
        <f t="shared" si="11"/>
        <v>2880000</v>
      </c>
      <c r="K42" s="8">
        <f t="shared" si="11"/>
        <v>2880000</v>
      </c>
      <c r="L42" s="15">
        <f t="shared" si="11"/>
        <v>2880000</v>
      </c>
      <c r="M42" s="15">
        <f t="shared" si="11"/>
        <v>2880000</v>
      </c>
      <c r="N42" s="88">
        <f>2*12*120*1000</f>
        <v>2880000</v>
      </c>
      <c r="O42" s="88">
        <f>2*12*120*1000</f>
        <v>2880000</v>
      </c>
    </row>
    <row r="43" spans="1:15">
      <c r="A43" s="7" t="s">
        <v>71</v>
      </c>
      <c r="B43" s="33" t="s">
        <v>16</v>
      </c>
      <c r="C43" s="33" t="s">
        <v>16</v>
      </c>
      <c r="D43" s="33" t="s">
        <v>16</v>
      </c>
      <c r="E43" s="33" t="s">
        <v>16</v>
      </c>
      <c r="F43" s="70" t="s">
        <v>16</v>
      </c>
      <c r="G43" s="70" t="s">
        <v>16</v>
      </c>
      <c r="H43" s="9" t="s">
        <v>16</v>
      </c>
      <c r="I43" s="9" t="s">
        <v>16</v>
      </c>
      <c r="J43" s="99" t="s">
        <v>16</v>
      </c>
      <c r="K43" s="99" t="s">
        <v>16</v>
      </c>
      <c r="L43" s="33" t="s">
        <v>16</v>
      </c>
      <c r="M43" s="33" t="s">
        <v>16</v>
      </c>
      <c r="N43" s="99" t="s">
        <v>16</v>
      </c>
      <c r="O43" s="99" t="s">
        <v>16</v>
      </c>
    </row>
    <row r="44" spans="1:15">
      <c r="A44" s="7" t="s">
        <v>72</v>
      </c>
      <c r="B44" s="15">
        <f t="shared" ref="B44:G44" si="12">B40+10*LOG10(B42)</f>
        <v>-104.40607512240773</v>
      </c>
      <c r="C44" s="15">
        <f t="shared" si="12"/>
        <v>-104.40607512240773</v>
      </c>
      <c r="D44" s="15">
        <f t="shared" si="12"/>
        <v>-102.40607512240773</v>
      </c>
      <c r="E44" s="15">
        <f t="shared" si="12"/>
        <v>-102.40607512240773</v>
      </c>
      <c r="F44" s="73">
        <f t="shared" si="12"/>
        <v>-104.40607512240773</v>
      </c>
      <c r="G44" s="73">
        <f t="shared" si="12"/>
        <v>-104.40607512240773</v>
      </c>
      <c r="H44" s="13">
        <f t="shared" ref="H44:M44" si="13">H40+10*LOG10(H42)</f>
        <v>-101.75333737536481</v>
      </c>
      <c r="I44" s="13">
        <f t="shared" si="13"/>
        <v>-101.75333737536481</v>
      </c>
      <c r="J44" s="8">
        <f t="shared" si="13"/>
        <v>-103.41258560444506</v>
      </c>
      <c r="K44" s="8">
        <f t="shared" si="13"/>
        <v>-103.41258560444506</v>
      </c>
      <c r="L44" s="15">
        <f t="shared" si="13"/>
        <v>-104.40607512240773</v>
      </c>
      <c r="M44" s="15">
        <f t="shared" si="13"/>
        <v>-104.40607512240773</v>
      </c>
      <c r="N44" s="8">
        <f>N40+10*LOG10(N42)</f>
        <v>-104.40607512240773</v>
      </c>
      <c r="O44" s="8">
        <f>O40+10*LOG10(O42)</f>
        <v>-104.40607512240773</v>
      </c>
    </row>
    <row r="45" spans="1:15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73" t="s">
        <v>16</v>
      </c>
      <c r="G45" s="73" t="s">
        <v>16</v>
      </c>
      <c r="H45" s="13" t="s">
        <v>16</v>
      </c>
      <c r="I45" s="13" t="s">
        <v>16</v>
      </c>
      <c r="J45" s="8" t="s">
        <v>16</v>
      </c>
      <c r="K45" s="8" t="s">
        <v>16</v>
      </c>
      <c r="L45" s="15" t="s">
        <v>16</v>
      </c>
      <c r="M45" s="15" t="s">
        <v>16</v>
      </c>
      <c r="N45" s="8" t="s">
        <v>16</v>
      </c>
      <c r="O45" s="8" t="s">
        <v>16</v>
      </c>
    </row>
    <row r="46" spans="1:15">
      <c r="A46" s="21" t="s">
        <v>75</v>
      </c>
      <c r="B46" s="25">
        <v>-1.9</v>
      </c>
      <c r="C46" s="25">
        <v>-1.9</v>
      </c>
      <c r="D46" s="25">
        <v>-2.0099999999999998</v>
      </c>
      <c r="E46" s="25">
        <v>-2.0099999999999998</v>
      </c>
      <c r="F46" s="75">
        <v>-1.75</v>
      </c>
      <c r="G46" s="75">
        <v>-1.75</v>
      </c>
      <c r="H46" s="92">
        <v>-2.98</v>
      </c>
      <c r="I46" s="92">
        <v>-2.98</v>
      </c>
      <c r="J46" s="88">
        <v>4.38</v>
      </c>
      <c r="K46" s="88">
        <v>4.38</v>
      </c>
      <c r="L46" s="92">
        <v>-1.78</v>
      </c>
      <c r="M46" s="92">
        <v>-1.78</v>
      </c>
      <c r="N46" s="88">
        <v>-1.8</v>
      </c>
      <c r="O46" s="88">
        <v>-1.8</v>
      </c>
    </row>
    <row r="47" spans="1: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9">
        <v>2</v>
      </c>
      <c r="G47" s="69">
        <v>2</v>
      </c>
      <c r="H47" s="18">
        <v>2</v>
      </c>
      <c r="I47" s="1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</row>
    <row r="48" spans="1:15" ht="28.3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69" t="s">
        <v>16</v>
      </c>
      <c r="G48" s="69" t="s">
        <v>16</v>
      </c>
      <c r="H48" s="18" t="s">
        <v>16</v>
      </c>
      <c r="I48" s="1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</row>
    <row r="49" spans="1:15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9">
        <v>0</v>
      </c>
      <c r="G49" s="69">
        <v>0</v>
      </c>
      <c r="H49" s="18">
        <v>0</v>
      </c>
      <c r="I49" s="1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28.3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70" t="s">
        <v>16</v>
      </c>
      <c r="G50" s="70" t="s">
        <v>16</v>
      </c>
      <c r="H50" s="9" t="s">
        <v>16</v>
      </c>
      <c r="I50" s="9" t="s">
        <v>16</v>
      </c>
      <c r="J50" s="99" t="s">
        <v>16</v>
      </c>
      <c r="K50" s="99" t="s">
        <v>16</v>
      </c>
      <c r="L50" s="33" t="s">
        <v>16</v>
      </c>
      <c r="M50" s="33" t="s">
        <v>16</v>
      </c>
      <c r="N50" s="99" t="s">
        <v>16</v>
      </c>
      <c r="O50" s="99" t="s">
        <v>16</v>
      </c>
    </row>
    <row r="51" spans="1:15" ht="28.3">
      <c r="A51" s="7" t="s">
        <v>82</v>
      </c>
      <c r="B51" s="15">
        <f t="shared" ref="B51:G51" si="14">B44+B46+B47-B49</f>
        <v>-104.30607512240773</v>
      </c>
      <c r="C51" s="15">
        <f t="shared" si="14"/>
        <v>-104.30607512240773</v>
      </c>
      <c r="D51" s="15">
        <f t="shared" si="14"/>
        <v>-102.41607512240773</v>
      </c>
      <c r="E51" s="15">
        <f t="shared" si="14"/>
        <v>-102.41607512240773</v>
      </c>
      <c r="F51" s="73">
        <f t="shared" si="14"/>
        <v>-104.15607512240773</v>
      </c>
      <c r="G51" s="73">
        <f t="shared" si="14"/>
        <v>-104.15607512240773</v>
      </c>
      <c r="H51" s="13">
        <f t="shared" ref="H51:M51" si="15">H44+H46+H47-H49</f>
        <v>-102.73333737536481</v>
      </c>
      <c r="I51" s="13">
        <f t="shared" si="15"/>
        <v>-102.73333737536481</v>
      </c>
      <c r="J51" s="8">
        <f t="shared" si="15"/>
        <v>-97.03258560444506</v>
      </c>
      <c r="K51" s="8">
        <f t="shared" si="15"/>
        <v>-97.03258560444506</v>
      </c>
      <c r="L51" s="15">
        <f t="shared" si="15"/>
        <v>-104.18607512240773</v>
      </c>
      <c r="M51" s="15">
        <f t="shared" si="15"/>
        <v>-104.18607512240773</v>
      </c>
      <c r="N51" s="8">
        <f>N44+N46+N47-N49</f>
        <v>-104.20607512240773</v>
      </c>
      <c r="O51" s="8">
        <f>O44+O46+O47-O49</f>
        <v>-104.20607512240773</v>
      </c>
    </row>
    <row r="52" spans="1:15" ht="28.3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77" t="s">
        <v>16</v>
      </c>
      <c r="G52" s="77" t="s">
        <v>16</v>
      </c>
      <c r="H52" s="29" t="s">
        <v>16</v>
      </c>
      <c r="I52" s="29" t="s">
        <v>16</v>
      </c>
      <c r="J52" s="100" t="s">
        <v>16</v>
      </c>
      <c r="K52" s="100" t="s">
        <v>16</v>
      </c>
      <c r="L52" s="38" t="s">
        <v>16</v>
      </c>
      <c r="M52" s="38" t="s">
        <v>16</v>
      </c>
      <c r="N52" s="100" t="s">
        <v>16</v>
      </c>
      <c r="O52" s="100" t="s">
        <v>16</v>
      </c>
    </row>
    <row r="53" spans="1:15" ht="28.3">
      <c r="A53" s="26" t="s">
        <v>85</v>
      </c>
      <c r="B53" s="39">
        <f t="shared" ref="B53:G53" si="16">B26+B30+B33-B34-B51</f>
        <v>149.38847477552622</v>
      </c>
      <c r="C53" s="39">
        <f t="shared" si="16"/>
        <v>149.38847477552622</v>
      </c>
      <c r="D53" s="39">
        <f t="shared" si="16"/>
        <v>152.32847477552622</v>
      </c>
      <c r="E53" s="39">
        <f t="shared" si="16"/>
        <v>152.32847477552622</v>
      </c>
      <c r="F53" s="76">
        <f t="shared" si="16"/>
        <v>160.23847477552624</v>
      </c>
      <c r="G53" s="76">
        <f t="shared" si="16"/>
        <v>160.23847477552624</v>
      </c>
      <c r="H53" s="27">
        <f>H26+H30+H33-H34-H51</f>
        <v>142.81573702848331</v>
      </c>
      <c r="I53" s="27">
        <f>I26+I30+I33-I34-I51</f>
        <v>142.81573702848331</v>
      </c>
      <c r="J53" s="39">
        <f t="shared" ref="J53:O53" si="17">J26+J30+J33-J34-J51</f>
        <v>153.11498525756355</v>
      </c>
      <c r="K53" s="39">
        <f t="shared" si="17"/>
        <v>153.11498525756355</v>
      </c>
      <c r="L53" s="39">
        <f t="shared" si="17"/>
        <v>160.26847477552622</v>
      </c>
      <c r="M53" s="39">
        <f t="shared" si="17"/>
        <v>160.26847477552622</v>
      </c>
      <c r="N53" s="39">
        <f t="shared" si="17"/>
        <v>146.28847477552623</v>
      </c>
      <c r="O53" s="39">
        <f t="shared" si="17"/>
        <v>146.28847477552623</v>
      </c>
    </row>
    <row r="54" spans="1:15">
      <c r="A54" s="4" t="s">
        <v>86</v>
      </c>
      <c r="B54" s="14"/>
      <c r="C54" s="14"/>
      <c r="D54" s="14"/>
      <c r="E54" s="14"/>
      <c r="F54" s="74"/>
      <c r="G54" s="74"/>
      <c r="H54" s="19"/>
      <c r="I54" s="19"/>
      <c r="J54" s="14"/>
      <c r="K54" s="14"/>
      <c r="L54" s="14"/>
      <c r="M54" s="14"/>
      <c r="N54" s="14"/>
      <c r="O54" s="14"/>
    </row>
    <row r="55" spans="1:15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9">
        <v>6</v>
      </c>
      <c r="I55" s="89">
        <v>6</v>
      </c>
      <c r="J55" s="86">
        <v>8.0299999999999994</v>
      </c>
      <c r="K55" s="86">
        <v>8.0299999999999994</v>
      </c>
      <c r="L55" s="86">
        <v>0</v>
      </c>
      <c r="M55" s="86">
        <v>0</v>
      </c>
      <c r="N55" s="86">
        <v>0</v>
      </c>
      <c r="O55" s="86">
        <v>0</v>
      </c>
    </row>
    <row r="56" spans="1:15" ht="28.3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78" t="s">
        <v>16</v>
      </c>
      <c r="G56" s="78" t="s">
        <v>16</v>
      </c>
      <c r="H56" s="30" t="s">
        <v>16</v>
      </c>
      <c r="I56" s="30" t="s">
        <v>16</v>
      </c>
      <c r="J56" s="99" t="s">
        <v>16</v>
      </c>
      <c r="K56" s="99" t="s">
        <v>16</v>
      </c>
      <c r="L56" s="40" t="s">
        <v>16</v>
      </c>
      <c r="M56" s="40" t="s">
        <v>16</v>
      </c>
      <c r="N56" s="99" t="s">
        <v>16</v>
      </c>
      <c r="O56" s="99" t="s">
        <v>16</v>
      </c>
    </row>
    <row r="57" spans="1:15" ht="28.3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72">
        <v>0</v>
      </c>
      <c r="G57" s="72">
        <v>0</v>
      </c>
      <c r="H57" s="89">
        <v>5.2</v>
      </c>
      <c r="I57" s="89">
        <v>5.2</v>
      </c>
      <c r="J57" s="86">
        <v>5.18</v>
      </c>
      <c r="K57" s="86">
        <v>5.18</v>
      </c>
      <c r="L57" s="86">
        <v>0</v>
      </c>
      <c r="M57" s="86">
        <v>0</v>
      </c>
      <c r="N57" s="86">
        <v>0</v>
      </c>
      <c r="O57" s="86">
        <v>0</v>
      </c>
    </row>
    <row r="58" spans="1: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9">
        <v>0</v>
      </c>
      <c r="I58" s="89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</row>
    <row r="59" spans="1: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9">
        <v>0</v>
      </c>
      <c r="I59" s="89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</row>
    <row r="60" spans="1: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9">
        <v>0</v>
      </c>
      <c r="I60" s="89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</row>
    <row r="61" spans="1:15" ht="28.3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77" t="s">
        <v>16</v>
      </c>
      <c r="G61" s="77" t="s">
        <v>16</v>
      </c>
      <c r="H61" s="29" t="s">
        <v>16</v>
      </c>
      <c r="I61" s="29" t="s">
        <v>16</v>
      </c>
      <c r="J61" s="100" t="s">
        <v>16</v>
      </c>
      <c r="K61" s="100" t="s">
        <v>16</v>
      </c>
      <c r="L61" s="38" t="s">
        <v>16</v>
      </c>
      <c r="M61" s="38" t="s">
        <v>16</v>
      </c>
      <c r="N61" s="100" t="s">
        <v>16</v>
      </c>
      <c r="O61" s="100" t="s">
        <v>16</v>
      </c>
    </row>
    <row r="62" spans="1:15" ht="28.3">
      <c r="A62" s="26" t="s">
        <v>111</v>
      </c>
      <c r="B62" s="39">
        <f t="shared" ref="B62:G62" si="18">B53-B57+B58-B59+B60</f>
        <v>149.38847477552622</v>
      </c>
      <c r="C62" s="39">
        <f t="shared" si="18"/>
        <v>149.38847477552622</v>
      </c>
      <c r="D62" s="39">
        <f t="shared" si="18"/>
        <v>152.32847477552622</v>
      </c>
      <c r="E62" s="39">
        <f t="shared" si="18"/>
        <v>152.32847477552622</v>
      </c>
      <c r="F62" s="76">
        <f t="shared" si="18"/>
        <v>160.23847477552624</v>
      </c>
      <c r="G62" s="76">
        <f t="shared" si="18"/>
        <v>160.23847477552624</v>
      </c>
      <c r="H62" s="27">
        <f>H53-H57+H58-H59+H60</f>
        <v>137.61573702848332</v>
      </c>
      <c r="I62" s="27">
        <f>I53-I57+I58-I59+I60</f>
        <v>137.61573702848332</v>
      </c>
      <c r="J62" s="39">
        <f t="shared" ref="J62:O62" si="19">J53-J57+J58-J59+J60</f>
        <v>147.93498525756354</v>
      </c>
      <c r="K62" s="39">
        <f t="shared" si="19"/>
        <v>147.93498525756354</v>
      </c>
      <c r="L62" s="39">
        <f t="shared" si="19"/>
        <v>160.26847477552622</v>
      </c>
      <c r="M62" s="39">
        <f t="shared" si="19"/>
        <v>160.26847477552622</v>
      </c>
      <c r="N62" s="39">
        <f t="shared" si="19"/>
        <v>146.28847477552623</v>
      </c>
      <c r="O62" s="39">
        <f t="shared" si="19"/>
        <v>146.28847477552623</v>
      </c>
    </row>
    <row r="63" spans="1:15">
      <c r="A63" s="41"/>
      <c r="B63" s="44"/>
      <c r="C63" s="44"/>
      <c r="D63" s="44"/>
      <c r="E63" s="44"/>
      <c r="F63" s="85"/>
      <c r="G63" s="85"/>
      <c r="H63" s="48"/>
      <c r="I63" s="48"/>
      <c r="J63" s="102"/>
      <c r="K63" s="102"/>
      <c r="L63" s="44"/>
      <c r="M63" s="44"/>
      <c r="N63" s="48"/>
      <c r="O63" s="48"/>
    </row>
    <row r="64" spans="1:15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77" t="s">
        <v>16</v>
      </c>
      <c r="G64" s="77" t="s">
        <v>16</v>
      </c>
      <c r="H64" s="29" t="s">
        <v>16</v>
      </c>
      <c r="I64" s="29" t="s">
        <v>16</v>
      </c>
      <c r="J64" s="100" t="s">
        <v>16</v>
      </c>
      <c r="K64" s="100" t="s">
        <v>16</v>
      </c>
      <c r="L64" s="38" t="s">
        <v>16</v>
      </c>
      <c r="M64" s="38" t="s">
        <v>16</v>
      </c>
      <c r="N64" s="103" t="s">
        <v>16</v>
      </c>
      <c r="O64" s="103" t="s">
        <v>16</v>
      </c>
    </row>
    <row r="65" spans="1:15">
      <c r="A65" s="26" t="s">
        <v>98</v>
      </c>
      <c r="B65" s="39">
        <f t="shared" ref="B65:G65" si="20">B17-B23-B51+B21+B33</f>
        <v>116.30607512240773</v>
      </c>
      <c r="C65" s="39">
        <f t="shared" si="20"/>
        <v>116.30607512240773</v>
      </c>
      <c r="D65" s="39">
        <f t="shared" si="20"/>
        <v>125.41607512240773</v>
      </c>
      <c r="E65" s="39">
        <f t="shared" si="20"/>
        <v>125.41607512240773</v>
      </c>
      <c r="F65" s="76">
        <f t="shared" si="20"/>
        <v>127.15607512240773</v>
      </c>
      <c r="G65" s="76">
        <f t="shared" si="20"/>
        <v>127.15607512240773</v>
      </c>
      <c r="H65" s="27">
        <f>H17-H23-H51+H21+H33</f>
        <v>114.73333737536481</v>
      </c>
      <c r="I65" s="27">
        <f>I17-I23-I51+I21+I33</f>
        <v>114.73333737536481</v>
      </c>
      <c r="J65" s="39">
        <f t="shared" ref="J65:O65" si="21">J17-J23-J51+J21+J33</f>
        <v>120.03258560444506</v>
      </c>
      <c r="K65" s="39">
        <f t="shared" si="21"/>
        <v>120.03258560444506</v>
      </c>
      <c r="L65" s="39">
        <f t="shared" si="21"/>
        <v>127.18607512240773</v>
      </c>
      <c r="M65" s="39">
        <f t="shared" si="21"/>
        <v>127.18607512240773</v>
      </c>
      <c r="N65" s="27">
        <f t="shared" si="21"/>
        <v>127.20607512240773</v>
      </c>
      <c r="O65" s="27">
        <f t="shared" si="21"/>
        <v>127.20607512240773</v>
      </c>
    </row>
  </sheetData>
  <mergeCells count="7">
    <mergeCell ref="N1:O1"/>
    <mergeCell ref="L1:M1"/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5"/>
  <sheetViews>
    <sheetView workbookViewId="0">
      <pane xSplit="1" ySplit="1" topLeftCell="B2" activePane="bottomRight" state="frozen"/>
      <selection pane="topRight"/>
      <selection pane="bottomLeft"/>
      <selection pane="bottomRight" activeCell="D1" sqref="D1:G1"/>
    </sheetView>
  </sheetViews>
  <sheetFormatPr defaultColWidth="9" defaultRowHeight="15"/>
  <cols>
    <col min="1" max="1" width="62.140625" style="1" customWidth="1"/>
    <col min="2" max="3" width="14.7109375" style="1" bestFit="1" customWidth="1"/>
    <col min="4" max="4" width="15.5703125" style="2" customWidth="1"/>
    <col min="5" max="7" width="15.5703125" style="1" customWidth="1"/>
    <col min="8" max="16384" width="9" style="1"/>
  </cols>
  <sheetData>
    <row r="1" spans="1:7" ht="14.25" customHeight="1">
      <c r="A1" s="3"/>
      <c r="B1" s="108" t="s">
        <v>125</v>
      </c>
      <c r="C1" s="109"/>
      <c r="D1" s="108" t="s">
        <v>128</v>
      </c>
      <c r="E1" s="109"/>
      <c r="F1" s="109"/>
      <c r="G1" s="110"/>
    </row>
    <row r="2" spans="1:7" ht="29.25" customHeight="1">
      <c r="A2" s="4" t="s">
        <v>10</v>
      </c>
      <c r="B2" s="5" t="s">
        <v>103</v>
      </c>
      <c r="C2" s="6" t="s">
        <v>104</v>
      </c>
      <c r="D2" s="5" t="s">
        <v>103</v>
      </c>
      <c r="E2" s="6" t="s">
        <v>104</v>
      </c>
      <c r="F2" s="6" t="s">
        <v>105</v>
      </c>
      <c r="G2" s="6" t="s">
        <v>106</v>
      </c>
    </row>
    <row r="3" spans="1:7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</row>
    <row r="4" spans="1:7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</row>
    <row r="5" spans="1:7">
      <c r="A5" s="7" t="s">
        <v>15</v>
      </c>
      <c r="B5" s="33" t="s">
        <v>16</v>
      </c>
      <c r="C5" s="33" t="s">
        <v>16</v>
      </c>
      <c r="D5" s="99" t="s">
        <v>16</v>
      </c>
      <c r="E5" s="99" t="s">
        <v>16</v>
      </c>
      <c r="F5" s="99" t="s">
        <v>16</v>
      </c>
      <c r="G5" s="99" t="s">
        <v>16</v>
      </c>
    </row>
    <row r="6" spans="1:7">
      <c r="A6" s="7" t="s">
        <v>17</v>
      </c>
      <c r="B6" s="33" t="s">
        <v>16</v>
      </c>
      <c r="C6" s="33" t="s">
        <v>16</v>
      </c>
      <c r="D6" s="99" t="s">
        <v>16</v>
      </c>
      <c r="E6" s="99" t="s">
        <v>16</v>
      </c>
      <c r="F6" s="99" t="s">
        <v>16</v>
      </c>
      <c r="G6" s="99" t="s">
        <v>16</v>
      </c>
    </row>
    <row r="7" spans="1:7">
      <c r="A7" s="7" t="s">
        <v>19</v>
      </c>
      <c r="B7" s="33" t="s">
        <v>16</v>
      </c>
      <c r="C7" s="33" t="s">
        <v>16</v>
      </c>
      <c r="D7" s="99" t="s">
        <v>16</v>
      </c>
      <c r="E7" s="99" t="s">
        <v>16</v>
      </c>
      <c r="F7" s="99" t="s">
        <v>16</v>
      </c>
      <c r="G7" s="99" t="s">
        <v>16</v>
      </c>
    </row>
    <row r="8" spans="1:7">
      <c r="A8" s="7" t="s">
        <v>20</v>
      </c>
      <c r="B8" s="34">
        <v>0.01</v>
      </c>
      <c r="C8" s="34">
        <v>0.01</v>
      </c>
      <c r="D8" s="43">
        <v>0.1</v>
      </c>
      <c r="E8" s="43">
        <v>0.1</v>
      </c>
      <c r="F8" s="43">
        <v>0.1</v>
      </c>
      <c r="G8" s="43">
        <v>0.1</v>
      </c>
    </row>
    <row r="9" spans="1:7">
      <c r="A9" s="17" t="s">
        <v>21</v>
      </c>
      <c r="B9" s="86" t="s">
        <v>22</v>
      </c>
      <c r="C9" s="86" t="s">
        <v>22</v>
      </c>
      <c r="D9" s="86" t="s">
        <v>22</v>
      </c>
      <c r="E9" s="86" t="s">
        <v>22</v>
      </c>
      <c r="F9" s="86" t="s">
        <v>22</v>
      </c>
      <c r="G9" s="86" t="s">
        <v>22</v>
      </c>
    </row>
    <row r="10" spans="1:7">
      <c r="A10" s="7" t="s">
        <v>24</v>
      </c>
      <c r="B10" s="15">
        <v>3</v>
      </c>
      <c r="C10" s="15">
        <v>3</v>
      </c>
      <c r="D10" s="8">
        <v>3</v>
      </c>
      <c r="E10" s="8">
        <v>3</v>
      </c>
      <c r="F10" s="8">
        <v>3</v>
      </c>
      <c r="G10" s="8">
        <v>3</v>
      </c>
    </row>
    <row r="11" spans="1:7">
      <c r="A11" s="4" t="s">
        <v>25</v>
      </c>
      <c r="B11" s="14"/>
      <c r="C11" s="14"/>
      <c r="D11" s="14"/>
      <c r="E11" s="14"/>
      <c r="F11" s="14"/>
      <c r="G11" s="14"/>
    </row>
    <row r="12" spans="1:7" ht="15" customHeight="1">
      <c r="A12" s="7" t="s">
        <v>26</v>
      </c>
      <c r="B12" s="15">
        <v>128</v>
      </c>
      <c r="C12" s="15">
        <v>128</v>
      </c>
      <c r="D12" s="8">
        <v>128</v>
      </c>
      <c r="E12" s="8">
        <v>128</v>
      </c>
      <c r="F12" s="8">
        <v>128</v>
      </c>
      <c r="G12" s="8">
        <v>128</v>
      </c>
    </row>
    <row r="13" spans="1:7">
      <c r="A13" s="7" t="s">
        <v>28</v>
      </c>
      <c r="B13" s="15">
        <v>2</v>
      </c>
      <c r="C13" s="15">
        <v>2</v>
      </c>
      <c r="D13" s="8">
        <v>2</v>
      </c>
      <c r="E13" s="8">
        <v>2</v>
      </c>
      <c r="F13" s="8">
        <v>2</v>
      </c>
      <c r="G13" s="8">
        <v>2</v>
      </c>
    </row>
    <row r="14" spans="1:7">
      <c r="A14" s="16" t="s">
        <v>29</v>
      </c>
      <c r="B14" s="15">
        <v>2</v>
      </c>
      <c r="C14" s="15">
        <v>2</v>
      </c>
      <c r="D14" s="8">
        <v>2</v>
      </c>
      <c r="E14" s="8">
        <v>2</v>
      </c>
      <c r="F14" s="8">
        <v>2</v>
      </c>
      <c r="G14" s="8">
        <v>2</v>
      </c>
    </row>
    <row r="15" spans="1:7">
      <c r="A15" s="7" t="s">
        <v>31</v>
      </c>
      <c r="B15" s="15">
        <v>3</v>
      </c>
      <c r="C15" s="15">
        <v>3</v>
      </c>
      <c r="D15" s="8">
        <v>3</v>
      </c>
      <c r="E15" s="8">
        <v>3</v>
      </c>
      <c r="F15" s="8">
        <v>3</v>
      </c>
      <c r="G15" s="8">
        <v>3</v>
      </c>
    </row>
    <row r="16" spans="1:7">
      <c r="A16" s="7" t="s">
        <v>33</v>
      </c>
      <c r="B16" s="15">
        <f>B15+10*LOG10(B4)</f>
        <v>23</v>
      </c>
      <c r="C16" s="15">
        <f>C15+10*LOG10(C4)</f>
        <v>23</v>
      </c>
      <c r="D16" s="8">
        <f>D15+10*LOG10(D4)</f>
        <v>23</v>
      </c>
      <c r="E16" s="8">
        <f>E15+10*LOG10(E4)</f>
        <v>23</v>
      </c>
      <c r="F16" s="8">
        <f>F15+10*LOG10(F4)</f>
        <v>23</v>
      </c>
      <c r="G16" s="8">
        <f>G15+10*LOG10(G4)</f>
        <v>23</v>
      </c>
    </row>
    <row r="17" spans="1:7" ht="28.3">
      <c r="A17" s="7" t="s">
        <v>35</v>
      </c>
      <c r="B17" s="15">
        <f>B15+10*LOG10(B42/1000000)</f>
        <v>20.60422483423212</v>
      </c>
      <c r="C17" s="15">
        <f>C15+10*LOG10(C42/1000000)</f>
        <v>20.60422483423212</v>
      </c>
      <c r="D17" s="8">
        <f>D15+10*LOG10(D42/1000000)</f>
        <v>20.60422483423212</v>
      </c>
      <c r="E17" s="8">
        <f>E15+10*LOG10(E42/1000000)</f>
        <v>20.60422483423212</v>
      </c>
      <c r="F17" s="8">
        <f>F15+10*LOG10(F42/1000000)</f>
        <v>20.60422483423212</v>
      </c>
      <c r="G17" s="8">
        <f>G15+10*LOG10(G42/1000000)</f>
        <v>20.60422483423212</v>
      </c>
    </row>
    <row r="18" spans="1:7" ht="42.45">
      <c r="A18" s="16" t="s">
        <v>37</v>
      </c>
      <c r="B18" s="15">
        <f>B19+10*LOG10(B12/B13)-B20</f>
        <v>17.581799739838871</v>
      </c>
      <c r="C18" s="15">
        <f>C19+10*LOG10(C12/C13)-C20</f>
        <v>17.581799739838871</v>
      </c>
      <c r="D18" s="8">
        <f>D19+10*LOG10(D12/D13)-D20</f>
        <v>17.061799739838872</v>
      </c>
      <c r="E18" s="8">
        <f>E19+10*LOG10(E12/E13)-E20</f>
        <v>17.061799739838872</v>
      </c>
      <c r="F18" s="8">
        <f>F19+10*LOG10(F12/F13)-F20</f>
        <v>17.061799739838872</v>
      </c>
      <c r="G18" s="8">
        <f>G19+10*LOG10(G12/G13)-G20</f>
        <v>17.061799739838872</v>
      </c>
    </row>
    <row r="19" spans="1:7">
      <c r="A19" s="7" t="s">
        <v>39</v>
      </c>
      <c r="B19" s="87">
        <v>8</v>
      </c>
      <c r="C19" s="87">
        <v>8</v>
      </c>
      <c r="D19" s="8">
        <v>8</v>
      </c>
      <c r="E19" s="8">
        <v>8</v>
      </c>
      <c r="F19" s="8">
        <v>8</v>
      </c>
      <c r="G19" s="8">
        <v>8</v>
      </c>
    </row>
    <row r="20" spans="1:7" ht="42.45">
      <c r="A20" s="17" t="s">
        <v>41</v>
      </c>
      <c r="B20" s="86">
        <f>3.48+5</f>
        <v>8.48</v>
      </c>
      <c r="C20" s="86">
        <f>3.48+5</f>
        <v>8.48</v>
      </c>
      <c r="D20" s="86">
        <v>9</v>
      </c>
      <c r="E20" s="86">
        <v>9</v>
      </c>
      <c r="F20" s="86">
        <v>9</v>
      </c>
      <c r="G20" s="86">
        <v>9</v>
      </c>
    </row>
    <row r="21" spans="1:7" ht="61.5" customHeight="1">
      <c r="A21" s="35" t="s">
        <v>43</v>
      </c>
      <c r="B21" s="86">
        <v>0</v>
      </c>
      <c r="C21" s="86">
        <v>0</v>
      </c>
      <c r="D21" s="86">
        <v>0</v>
      </c>
      <c r="E21" s="86">
        <v>0</v>
      </c>
      <c r="F21" s="86">
        <v>0</v>
      </c>
      <c r="G21" s="86">
        <v>0</v>
      </c>
    </row>
    <row r="22" spans="1:7">
      <c r="A22" s="7" t="s">
        <v>45</v>
      </c>
      <c r="B22" s="15">
        <v>0</v>
      </c>
      <c r="C22" s="15">
        <v>0</v>
      </c>
      <c r="D22" s="8">
        <v>0</v>
      </c>
      <c r="E22" s="8">
        <v>0</v>
      </c>
      <c r="F22" s="8">
        <v>0</v>
      </c>
      <c r="G22" s="8">
        <v>0</v>
      </c>
    </row>
    <row r="23" spans="1:7">
      <c r="A23" s="7" t="s">
        <v>47</v>
      </c>
      <c r="B23" s="15">
        <v>0</v>
      </c>
      <c r="C23" s="15">
        <v>0</v>
      </c>
      <c r="D23" s="8">
        <v>0</v>
      </c>
      <c r="E23" s="8">
        <v>0</v>
      </c>
      <c r="F23" s="8">
        <v>0</v>
      </c>
      <c r="G23" s="8">
        <v>0</v>
      </c>
    </row>
    <row r="24" spans="1:7" ht="28.3">
      <c r="A24" s="7" t="s">
        <v>48</v>
      </c>
      <c r="B24" s="15">
        <v>3</v>
      </c>
      <c r="C24" s="15">
        <v>3</v>
      </c>
      <c r="D24" s="8">
        <v>3</v>
      </c>
      <c r="E24" s="8">
        <v>3</v>
      </c>
      <c r="F24" s="8">
        <v>3</v>
      </c>
      <c r="G24" s="8">
        <v>3</v>
      </c>
    </row>
    <row r="25" spans="1:7">
      <c r="A25" s="7" t="s">
        <v>49</v>
      </c>
      <c r="B25" s="33" t="s">
        <v>16</v>
      </c>
      <c r="C25" s="33" t="s">
        <v>16</v>
      </c>
      <c r="D25" s="99" t="s">
        <v>16</v>
      </c>
      <c r="E25" s="99" t="s">
        <v>16</v>
      </c>
      <c r="F25" s="99" t="s">
        <v>16</v>
      </c>
      <c r="G25" s="99" t="s">
        <v>16</v>
      </c>
    </row>
    <row r="26" spans="1:7">
      <c r="A26" s="7" t="s">
        <v>51</v>
      </c>
      <c r="B26" s="15">
        <f>B17+B18+B21-B23-B24</f>
        <v>35.186024574070991</v>
      </c>
      <c r="C26" s="15">
        <f>C17+C18+C21-C23-C24</f>
        <v>35.186024574070991</v>
      </c>
      <c r="D26" s="8">
        <f>D17+D18+D21-D23-D24</f>
        <v>34.666024574070988</v>
      </c>
      <c r="E26" s="8">
        <f>E17+E18+E21-E23-E24</f>
        <v>34.666024574070988</v>
      </c>
      <c r="F26" s="8">
        <f>F17+F18+F21-F23-F24</f>
        <v>34.666024574070988</v>
      </c>
      <c r="G26" s="8">
        <f>G17+G18+G21-G23-G24</f>
        <v>34.666024574070988</v>
      </c>
    </row>
    <row r="27" spans="1:7">
      <c r="A27" s="4" t="s">
        <v>52</v>
      </c>
      <c r="B27" s="14"/>
      <c r="C27" s="14"/>
      <c r="D27" s="14"/>
      <c r="E27" s="14"/>
      <c r="F27" s="14"/>
      <c r="G27" s="14"/>
    </row>
    <row r="28" spans="1:7">
      <c r="A28" s="7" t="s">
        <v>53</v>
      </c>
      <c r="B28" s="15">
        <v>8</v>
      </c>
      <c r="C28" s="15">
        <v>4</v>
      </c>
      <c r="D28" s="8">
        <v>8</v>
      </c>
      <c r="E28" s="8">
        <v>4</v>
      </c>
      <c r="F28" s="8">
        <v>8</v>
      </c>
      <c r="G28" s="8">
        <v>4</v>
      </c>
    </row>
    <row r="29" spans="1:7">
      <c r="A29" s="7" t="s">
        <v>54</v>
      </c>
      <c r="B29" s="15">
        <v>2</v>
      </c>
      <c r="C29" s="15">
        <v>1</v>
      </c>
      <c r="D29" s="8">
        <v>2</v>
      </c>
      <c r="E29" s="8">
        <v>1</v>
      </c>
      <c r="F29" s="8">
        <v>2</v>
      </c>
      <c r="G29" s="8">
        <v>1</v>
      </c>
    </row>
    <row r="30" spans="1:7" ht="56.6">
      <c r="A30" s="7" t="s">
        <v>55</v>
      </c>
      <c r="B30" s="15">
        <f>B31+10*LOG10(B28/B29)-B32</f>
        <v>11.020599913279625</v>
      </c>
      <c r="C30" s="15">
        <f>C31+10*LOG10(C28/C29)-C32</f>
        <v>11.020599913279625</v>
      </c>
      <c r="D30" s="8">
        <f>D31+10*LOG10(D28/D29)-D32</f>
        <v>5.0205999132796251</v>
      </c>
      <c r="E30" s="8">
        <f>E31+10*LOG10(E28/E29)-E32</f>
        <v>5.0205999132796251</v>
      </c>
      <c r="F30" s="8">
        <f>F31+10*LOG10(F28/F29)-F32</f>
        <v>5.0205999132796251</v>
      </c>
      <c r="G30" s="8">
        <f>G31+10*LOG10(G28/G29)-G32</f>
        <v>5.0205999132796251</v>
      </c>
    </row>
    <row r="31" spans="1:7">
      <c r="A31" s="7" t="s">
        <v>56</v>
      </c>
      <c r="B31" s="15">
        <v>5</v>
      </c>
      <c r="C31" s="15">
        <v>5</v>
      </c>
      <c r="D31" s="8">
        <v>5</v>
      </c>
      <c r="E31" s="8">
        <v>5</v>
      </c>
      <c r="F31" s="8">
        <v>5</v>
      </c>
      <c r="G31" s="8">
        <v>5</v>
      </c>
    </row>
    <row r="32" spans="1:7" ht="42.45">
      <c r="A32" s="17" t="s">
        <v>57</v>
      </c>
      <c r="B32" s="86">
        <v>0</v>
      </c>
      <c r="C32" s="86">
        <v>0</v>
      </c>
      <c r="D32" s="86">
        <v>6</v>
      </c>
      <c r="E32" s="86">
        <v>6</v>
      </c>
      <c r="F32" s="86">
        <v>6</v>
      </c>
      <c r="G32" s="86">
        <v>6</v>
      </c>
    </row>
    <row r="33" spans="1:7" ht="28.3">
      <c r="A33" s="24" t="s">
        <v>107</v>
      </c>
      <c r="B33" s="15">
        <v>0</v>
      </c>
      <c r="C33" s="15">
        <v>0</v>
      </c>
      <c r="D33" s="8">
        <v>0</v>
      </c>
      <c r="E33" s="8">
        <v>0</v>
      </c>
      <c r="F33" s="8">
        <v>0</v>
      </c>
      <c r="G33" s="8">
        <v>0</v>
      </c>
    </row>
    <row r="34" spans="1:7" ht="28.3">
      <c r="A34" s="7" t="s">
        <v>59</v>
      </c>
      <c r="B34" s="15">
        <v>1</v>
      </c>
      <c r="C34" s="15">
        <v>1</v>
      </c>
      <c r="D34" s="8">
        <v>1</v>
      </c>
      <c r="E34" s="8">
        <v>1</v>
      </c>
      <c r="F34" s="8">
        <v>1</v>
      </c>
      <c r="G34" s="8">
        <v>1</v>
      </c>
    </row>
    <row r="35" spans="1:7">
      <c r="A35" s="7" t="s">
        <v>60</v>
      </c>
      <c r="B35" s="15">
        <v>10</v>
      </c>
      <c r="C35" s="15">
        <v>10</v>
      </c>
      <c r="D35" s="8">
        <v>7</v>
      </c>
      <c r="E35" s="8">
        <v>7</v>
      </c>
      <c r="F35" s="8">
        <v>7</v>
      </c>
      <c r="G35" s="8">
        <v>7</v>
      </c>
    </row>
    <row r="36" spans="1:7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</row>
    <row r="37" spans="1:7">
      <c r="A37" s="16" t="s">
        <v>63</v>
      </c>
      <c r="B37" s="15" t="s">
        <v>16</v>
      </c>
      <c r="C37" s="15" t="s">
        <v>16</v>
      </c>
      <c r="D37" s="8" t="s">
        <v>16</v>
      </c>
      <c r="E37" s="8" t="s">
        <v>16</v>
      </c>
      <c r="F37" s="8" t="s">
        <v>16</v>
      </c>
      <c r="G37" s="8" t="s">
        <v>16</v>
      </c>
    </row>
    <row r="38" spans="1:7">
      <c r="A38" s="17" t="s">
        <v>65</v>
      </c>
      <c r="B38" s="86">
        <v>-174</v>
      </c>
      <c r="C38" s="86">
        <v>-174</v>
      </c>
      <c r="D38" s="86">
        <v>-999</v>
      </c>
      <c r="E38" s="86">
        <v>-999</v>
      </c>
      <c r="F38" s="86">
        <v>-999</v>
      </c>
      <c r="G38" s="86">
        <v>-999</v>
      </c>
    </row>
    <row r="39" spans="1:7" ht="28.3">
      <c r="A39" s="7" t="s">
        <v>108</v>
      </c>
      <c r="B39" s="33" t="s">
        <v>16</v>
      </c>
      <c r="C39" s="33" t="s">
        <v>16</v>
      </c>
      <c r="D39" s="99" t="s">
        <v>16</v>
      </c>
      <c r="E39" s="99" t="s">
        <v>16</v>
      </c>
      <c r="F39" s="99" t="s">
        <v>16</v>
      </c>
      <c r="G39" s="99" t="s">
        <v>16</v>
      </c>
    </row>
    <row r="40" spans="1:7" ht="28.3">
      <c r="A40" s="7" t="s">
        <v>109</v>
      </c>
      <c r="B40" s="15">
        <f>10*LOG10(10^((B35+B36)/10)+10^(B38/10))</f>
        <v>-163.58607314841774</v>
      </c>
      <c r="C40" s="15">
        <f>10*LOG10(10^((C35+C36)/10)+10^(C38/10))</f>
        <v>-163.58607314841774</v>
      </c>
      <c r="D40" s="8">
        <f>10*LOG10(10^((D35+D36)/10)+10^(D38/10))</f>
        <v>-167.00000000000003</v>
      </c>
      <c r="E40" s="8">
        <f>10*LOG10(10^((E35+E36)/10)+10^(E38/10))</f>
        <v>-167.00000000000003</v>
      </c>
      <c r="F40" s="8">
        <f>10*LOG10(10^((F35+F36)/10)+10^(F38/10))</f>
        <v>-167.00000000000003</v>
      </c>
      <c r="G40" s="8">
        <f>10*LOG10(10^((G35+G36)/10)+10^(G38/10))</f>
        <v>-167.00000000000003</v>
      </c>
    </row>
    <row r="41" spans="1:7">
      <c r="A41" s="24" t="s">
        <v>68</v>
      </c>
      <c r="B41" s="15" t="s">
        <v>16</v>
      </c>
      <c r="C41" s="15" t="s">
        <v>16</v>
      </c>
      <c r="D41" s="8" t="s">
        <v>16</v>
      </c>
      <c r="E41" s="8" t="s">
        <v>16</v>
      </c>
      <c r="F41" s="8" t="s">
        <v>16</v>
      </c>
      <c r="G41" s="8" t="s">
        <v>16</v>
      </c>
    </row>
    <row r="42" spans="1:7">
      <c r="A42" s="36" t="s">
        <v>70</v>
      </c>
      <c r="B42" s="88">
        <f>20*12*240*1000</f>
        <v>57600000</v>
      </c>
      <c r="C42" s="88">
        <f>20*12*240*1000</f>
        <v>57600000</v>
      </c>
      <c r="D42" s="88">
        <f>20*12*240*1000</f>
        <v>57600000</v>
      </c>
      <c r="E42" s="88">
        <f t="shared" ref="E42:G42" si="0">20*12*240*1000</f>
        <v>57600000</v>
      </c>
      <c r="F42" s="88">
        <f t="shared" si="0"/>
        <v>57600000</v>
      </c>
      <c r="G42" s="88">
        <f t="shared" si="0"/>
        <v>57600000</v>
      </c>
    </row>
    <row r="43" spans="1:7">
      <c r="A43" s="7" t="s">
        <v>71</v>
      </c>
      <c r="B43" s="15" t="s">
        <v>16</v>
      </c>
      <c r="C43" s="15" t="s">
        <v>16</v>
      </c>
      <c r="D43" s="8" t="s">
        <v>16</v>
      </c>
      <c r="E43" s="8" t="s">
        <v>16</v>
      </c>
      <c r="F43" s="8" t="s">
        <v>16</v>
      </c>
      <c r="G43" s="8" t="s">
        <v>16</v>
      </c>
    </row>
    <row r="44" spans="1:7">
      <c r="A44" s="7" t="s">
        <v>72</v>
      </c>
      <c r="B44" s="15">
        <f>B40+10*LOG10(B42)</f>
        <v>-85.981848314185626</v>
      </c>
      <c r="C44" s="15">
        <f>C40+10*LOG10(C42)</f>
        <v>-85.981848314185626</v>
      </c>
      <c r="D44" s="8">
        <f>D40+10*LOG10(D42)</f>
        <v>-89.395775165767915</v>
      </c>
      <c r="E44" s="8">
        <f>E40+10*LOG10(E42)</f>
        <v>-89.395775165767915</v>
      </c>
      <c r="F44" s="8">
        <f>F40+10*LOG10(F42)</f>
        <v>-89.395775165767915</v>
      </c>
      <c r="G44" s="8">
        <f>G40+10*LOG10(G42)</f>
        <v>-89.395775165767915</v>
      </c>
    </row>
    <row r="45" spans="1:7">
      <c r="A45" s="24" t="s">
        <v>73</v>
      </c>
      <c r="B45" s="15" t="s">
        <v>16</v>
      </c>
      <c r="C45" s="15" t="s">
        <v>16</v>
      </c>
      <c r="D45" s="8" t="s">
        <v>16</v>
      </c>
      <c r="E45" s="8" t="s">
        <v>16</v>
      </c>
      <c r="F45" s="8" t="s">
        <v>16</v>
      </c>
      <c r="G45" s="8" t="s">
        <v>16</v>
      </c>
    </row>
    <row r="46" spans="1:7">
      <c r="A46" s="36" t="s">
        <v>75</v>
      </c>
      <c r="B46" s="88">
        <v>-10.6</v>
      </c>
      <c r="C46" s="88">
        <v>-5.1100000000000003</v>
      </c>
      <c r="D46" s="88">
        <v>-8.1999999999999993</v>
      </c>
      <c r="E46" s="88">
        <v>-4.5</v>
      </c>
      <c r="F46" s="88">
        <v>-8.1999999999999993</v>
      </c>
      <c r="G46" s="88">
        <v>-4.5</v>
      </c>
    </row>
    <row r="47" spans="1:7">
      <c r="A47" s="7" t="s">
        <v>76</v>
      </c>
      <c r="B47" s="15">
        <v>2</v>
      </c>
      <c r="C47" s="15">
        <v>2</v>
      </c>
      <c r="D47" s="8">
        <v>2</v>
      </c>
      <c r="E47" s="8">
        <v>2</v>
      </c>
      <c r="F47" s="8">
        <v>2</v>
      </c>
      <c r="G47" s="8">
        <v>2</v>
      </c>
    </row>
    <row r="48" spans="1:7" ht="28.3">
      <c r="A48" s="7" t="s">
        <v>77</v>
      </c>
      <c r="B48" s="15" t="s">
        <v>16</v>
      </c>
      <c r="C48" s="15" t="s">
        <v>16</v>
      </c>
      <c r="D48" s="8" t="s">
        <v>16</v>
      </c>
      <c r="E48" s="8" t="s">
        <v>16</v>
      </c>
      <c r="F48" s="8" t="s">
        <v>16</v>
      </c>
      <c r="G48" s="8" t="s">
        <v>16</v>
      </c>
    </row>
    <row r="49" spans="1:7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</row>
    <row r="50" spans="1:7" ht="28.3">
      <c r="A50" s="7" t="s">
        <v>80</v>
      </c>
      <c r="B50" s="33" t="s">
        <v>16</v>
      </c>
      <c r="C50" s="33" t="s">
        <v>16</v>
      </c>
      <c r="D50" s="99" t="s">
        <v>16</v>
      </c>
      <c r="E50" s="99" t="s">
        <v>16</v>
      </c>
      <c r="F50" s="99" t="s">
        <v>16</v>
      </c>
      <c r="G50" s="99" t="s">
        <v>16</v>
      </c>
    </row>
    <row r="51" spans="1:7" ht="28.3">
      <c r="A51" s="7" t="s">
        <v>82</v>
      </c>
      <c r="B51" s="15">
        <f>B44+B46+B47-B49</f>
        <v>-94.581848314185621</v>
      </c>
      <c r="C51" s="15">
        <f>C44+C46+C47-C49</f>
        <v>-89.091848314185626</v>
      </c>
      <c r="D51" s="8">
        <f>D44+D46+D47-D49</f>
        <v>-95.595775165767918</v>
      </c>
      <c r="E51" s="8">
        <f>E44+E46+E47-E49</f>
        <v>-91.895775165767915</v>
      </c>
      <c r="F51" s="8">
        <f>F44+F46+F47-F49</f>
        <v>-95.595775165767918</v>
      </c>
      <c r="G51" s="8">
        <f>G44+G46+G47-G49</f>
        <v>-91.895775165767915</v>
      </c>
    </row>
    <row r="52" spans="1:7" ht="28.3">
      <c r="A52" s="28" t="s">
        <v>83</v>
      </c>
      <c r="B52" s="38" t="s">
        <v>16</v>
      </c>
      <c r="C52" s="38" t="s">
        <v>16</v>
      </c>
      <c r="D52" s="100" t="s">
        <v>16</v>
      </c>
      <c r="E52" s="100" t="s">
        <v>16</v>
      </c>
      <c r="F52" s="100" t="s">
        <v>16</v>
      </c>
      <c r="G52" s="100" t="s">
        <v>16</v>
      </c>
    </row>
    <row r="53" spans="1:7" ht="28.3">
      <c r="A53" s="26" t="s">
        <v>85</v>
      </c>
      <c r="B53" s="39">
        <f>B26+B30+B33-B34-B51</f>
        <v>139.78847280153624</v>
      </c>
      <c r="C53" s="39">
        <f>C26+C30+C33-C34-C51</f>
        <v>134.29847280153624</v>
      </c>
      <c r="D53" s="39">
        <f t="shared" ref="D53:G53" si="1">D26+D30+D33-D34-D51</f>
        <v>134.28239965311855</v>
      </c>
      <c r="E53" s="39">
        <f>E26+E30+E33-E34-E51</f>
        <v>130.58239965311853</v>
      </c>
      <c r="F53" s="39">
        <f t="shared" si="1"/>
        <v>134.28239965311855</v>
      </c>
      <c r="G53" s="39">
        <f t="shared" si="1"/>
        <v>130.58239965311853</v>
      </c>
    </row>
    <row r="54" spans="1:7">
      <c r="A54" s="4" t="s">
        <v>86</v>
      </c>
      <c r="B54" s="14"/>
      <c r="C54" s="14"/>
      <c r="D54" s="14"/>
      <c r="E54" s="14"/>
      <c r="F54" s="14"/>
      <c r="G54" s="14"/>
    </row>
    <row r="55" spans="1:7" ht="16.5" customHeight="1">
      <c r="A55" s="17" t="s">
        <v>87</v>
      </c>
      <c r="B55" s="86">
        <v>6</v>
      </c>
      <c r="C55" s="86">
        <v>6</v>
      </c>
      <c r="D55" s="86">
        <v>0</v>
      </c>
      <c r="E55" s="86">
        <v>0</v>
      </c>
      <c r="F55" s="86">
        <v>0</v>
      </c>
      <c r="G55" s="86">
        <v>0</v>
      </c>
    </row>
    <row r="56" spans="1:7" ht="28.3">
      <c r="A56" s="16" t="s">
        <v>89</v>
      </c>
      <c r="B56" s="40" t="s">
        <v>16</v>
      </c>
      <c r="C56" s="40" t="s">
        <v>16</v>
      </c>
      <c r="D56" s="99" t="s">
        <v>16</v>
      </c>
      <c r="E56" s="99" t="s">
        <v>16</v>
      </c>
      <c r="F56" s="99" t="s">
        <v>16</v>
      </c>
      <c r="G56" s="99" t="s">
        <v>16</v>
      </c>
    </row>
    <row r="57" spans="1:7" ht="28.3">
      <c r="A57" s="17" t="s">
        <v>90</v>
      </c>
      <c r="B57" s="86">
        <v>8.5</v>
      </c>
      <c r="C57" s="86">
        <v>8.5</v>
      </c>
      <c r="D57" s="86">
        <v>0</v>
      </c>
      <c r="E57" s="86">
        <v>0</v>
      </c>
      <c r="F57" s="86">
        <v>0</v>
      </c>
      <c r="G57" s="86">
        <v>0</v>
      </c>
    </row>
    <row r="58" spans="1:7">
      <c r="A58" s="17" t="s">
        <v>91</v>
      </c>
      <c r="B58" s="86">
        <v>0</v>
      </c>
      <c r="C58" s="86">
        <v>0</v>
      </c>
      <c r="D58" s="86">
        <v>0</v>
      </c>
      <c r="E58" s="86">
        <v>0</v>
      </c>
      <c r="F58" s="86">
        <v>0</v>
      </c>
      <c r="G58" s="86">
        <v>0</v>
      </c>
    </row>
    <row r="59" spans="1:7">
      <c r="A59" s="17" t="s">
        <v>92</v>
      </c>
      <c r="B59" s="86">
        <v>0</v>
      </c>
      <c r="C59" s="86">
        <v>0</v>
      </c>
      <c r="D59" s="86">
        <v>0</v>
      </c>
      <c r="E59" s="86">
        <v>0</v>
      </c>
      <c r="F59" s="86">
        <v>0</v>
      </c>
      <c r="G59" s="86">
        <v>0</v>
      </c>
    </row>
    <row r="60" spans="1:7">
      <c r="A60" s="17" t="s">
        <v>93</v>
      </c>
      <c r="B60" s="86">
        <v>0</v>
      </c>
      <c r="C60" s="86">
        <v>0</v>
      </c>
      <c r="D60" s="86">
        <v>0</v>
      </c>
      <c r="E60" s="86">
        <v>0</v>
      </c>
      <c r="F60" s="86">
        <v>0</v>
      </c>
      <c r="G60" s="86">
        <v>0</v>
      </c>
    </row>
    <row r="61" spans="1:7" ht="28.3">
      <c r="A61" s="28" t="s">
        <v>110</v>
      </c>
      <c r="B61" s="29" t="s">
        <v>16</v>
      </c>
      <c r="C61" s="29" t="s">
        <v>16</v>
      </c>
      <c r="D61" s="100" t="s">
        <v>16</v>
      </c>
      <c r="E61" s="100" t="s">
        <v>16</v>
      </c>
      <c r="F61" s="100" t="s">
        <v>16</v>
      </c>
      <c r="G61" s="100" t="s">
        <v>16</v>
      </c>
    </row>
    <row r="62" spans="1:7" ht="28.3">
      <c r="A62" s="26" t="s">
        <v>111</v>
      </c>
      <c r="B62" s="27">
        <f>B53-B57+B58-B59+B60</f>
        <v>131.28847280153624</v>
      </c>
      <c r="C62" s="27">
        <f>C53-C57+C58-C59+C60</f>
        <v>125.79847280153624</v>
      </c>
      <c r="D62" s="39">
        <f t="shared" ref="D62:G62" si="2">D53-D57+D58-D59+D60</f>
        <v>134.28239965311855</v>
      </c>
      <c r="E62" s="39">
        <f>E53-E57+E58-E59+E60</f>
        <v>130.58239965311853</v>
      </c>
      <c r="F62" s="39">
        <f t="shared" si="2"/>
        <v>134.28239965311855</v>
      </c>
      <c r="G62" s="39">
        <f t="shared" si="2"/>
        <v>130.58239965311853</v>
      </c>
    </row>
    <row r="63" spans="1:7">
      <c r="A63" s="41"/>
      <c r="B63" s="2"/>
      <c r="C63" s="2"/>
      <c r="D63" s="101"/>
      <c r="E63" s="101"/>
      <c r="F63" s="101"/>
      <c r="G63" s="101"/>
    </row>
    <row r="64" spans="1:7">
      <c r="A64" s="28" t="s">
        <v>97</v>
      </c>
      <c r="B64" s="29" t="s">
        <v>16</v>
      </c>
      <c r="C64" s="29" t="s">
        <v>16</v>
      </c>
      <c r="D64" s="100" t="s">
        <v>16</v>
      </c>
      <c r="E64" s="100" t="s">
        <v>16</v>
      </c>
      <c r="F64" s="100" t="s">
        <v>16</v>
      </c>
      <c r="G64" s="100" t="s">
        <v>16</v>
      </c>
    </row>
    <row r="65" spans="1:7">
      <c r="A65" s="26" t="s">
        <v>98</v>
      </c>
      <c r="B65" s="27">
        <f>B17-B23-B51+B21+B33</f>
        <v>115.18607314841773</v>
      </c>
      <c r="C65" s="27">
        <f>C17-C23-C51+C21+C33</f>
        <v>109.69607314841775</v>
      </c>
      <c r="D65" s="39">
        <f t="shared" ref="D65:G65" si="3">D17-D23-D51+D21+D33</f>
        <v>116.20000000000005</v>
      </c>
      <c r="E65" s="39">
        <f>E17-E23-E51+E21+E33</f>
        <v>112.50000000000003</v>
      </c>
      <c r="F65" s="39">
        <f t="shared" si="3"/>
        <v>116.20000000000005</v>
      </c>
      <c r="G65" s="39">
        <f t="shared" si="3"/>
        <v>112.50000000000003</v>
      </c>
    </row>
  </sheetData>
  <mergeCells count="2">
    <mergeCell ref="B1:C1"/>
    <mergeCell ref="D1:G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65"/>
  <sheetViews>
    <sheetView workbookViewId="0">
      <pane xSplit="1" ySplit="1" topLeftCell="B2" activePane="bottomRight" state="frozen"/>
      <selection pane="topRight"/>
      <selection pane="bottomLeft"/>
      <selection pane="bottomRight" activeCell="F1" sqref="F1:G1"/>
    </sheetView>
  </sheetViews>
  <sheetFormatPr defaultColWidth="9" defaultRowHeight="15"/>
  <cols>
    <col min="1" max="1" width="62.140625" style="1" customWidth="1"/>
    <col min="2" max="2" width="17.85546875" style="2" customWidth="1"/>
    <col min="3" max="3" width="17.140625" style="1" customWidth="1"/>
    <col min="4" max="4" width="17.85546875" style="2" customWidth="1"/>
    <col min="5" max="5" width="17.140625" style="1" customWidth="1"/>
    <col min="6" max="6" width="17.85546875" style="2" customWidth="1"/>
    <col min="7" max="7" width="17.0703125" style="1" customWidth="1"/>
    <col min="8" max="16384" width="9" style="1"/>
  </cols>
  <sheetData>
    <row r="1" spans="1:7" ht="14.25" customHeight="1">
      <c r="A1" s="3"/>
      <c r="B1" s="111" t="s">
        <v>125</v>
      </c>
      <c r="C1" s="111"/>
      <c r="D1" s="111" t="s">
        <v>126</v>
      </c>
      <c r="E1" s="111"/>
      <c r="F1" s="111" t="s">
        <v>128</v>
      </c>
      <c r="G1" s="111"/>
    </row>
    <row r="2" spans="1:7" ht="29.25" customHeight="1">
      <c r="A2" s="4" t="s">
        <v>10</v>
      </c>
      <c r="B2" s="5" t="s">
        <v>112</v>
      </c>
      <c r="C2" s="6" t="s">
        <v>113</v>
      </c>
      <c r="D2" s="5" t="s">
        <v>112</v>
      </c>
      <c r="E2" s="6" t="s">
        <v>113</v>
      </c>
      <c r="F2" s="5" t="s">
        <v>112</v>
      </c>
      <c r="G2" s="6" t="s">
        <v>113</v>
      </c>
    </row>
    <row r="3" spans="1:7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</row>
    <row r="4" spans="1:7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</row>
    <row r="5" spans="1:7">
      <c r="A5" s="7" t="s">
        <v>15</v>
      </c>
      <c r="B5" s="33" t="s">
        <v>16</v>
      </c>
      <c r="C5" s="33" t="s">
        <v>16</v>
      </c>
      <c r="D5" s="9" t="s">
        <v>16</v>
      </c>
      <c r="E5" s="9" t="s">
        <v>16</v>
      </c>
      <c r="F5" s="99" t="s">
        <v>16</v>
      </c>
      <c r="G5" s="99" t="s">
        <v>16</v>
      </c>
    </row>
    <row r="6" spans="1:7">
      <c r="A6" s="7" t="s">
        <v>17</v>
      </c>
      <c r="B6" s="33" t="s">
        <v>16</v>
      </c>
      <c r="C6" s="33" t="s">
        <v>16</v>
      </c>
      <c r="D6" s="9" t="s">
        <v>16</v>
      </c>
      <c r="E6" s="9" t="s">
        <v>16</v>
      </c>
      <c r="F6" s="99" t="s">
        <v>16</v>
      </c>
      <c r="G6" s="99" t="s">
        <v>16</v>
      </c>
    </row>
    <row r="7" spans="1:7" ht="28.3">
      <c r="A7" s="10" t="s">
        <v>118</v>
      </c>
      <c r="B7" s="43">
        <v>0.01</v>
      </c>
      <c r="C7" s="43">
        <v>0.01</v>
      </c>
      <c r="D7" s="11">
        <v>0.01</v>
      </c>
      <c r="E7" s="11">
        <v>0.01</v>
      </c>
      <c r="F7" s="43">
        <v>0.01</v>
      </c>
      <c r="G7" s="43">
        <v>0.01</v>
      </c>
    </row>
    <row r="8" spans="1:7">
      <c r="A8" s="7" t="s">
        <v>20</v>
      </c>
      <c r="B8" s="33" t="s">
        <v>16</v>
      </c>
      <c r="C8" s="33" t="s">
        <v>16</v>
      </c>
      <c r="D8" s="9" t="s">
        <v>16</v>
      </c>
      <c r="E8" s="9" t="s">
        <v>16</v>
      </c>
      <c r="F8" s="99" t="s">
        <v>16</v>
      </c>
      <c r="G8" s="99" t="s">
        <v>16</v>
      </c>
    </row>
    <row r="9" spans="1:7">
      <c r="A9" s="12" t="s">
        <v>21</v>
      </c>
      <c r="B9" s="86" t="s">
        <v>22</v>
      </c>
      <c r="C9" s="86" t="s">
        <v>22</v>
      </c>
      <c r="D9" s="89" t="s">
        <v>22</v>
      </c>
      <c r="E9" s="89" t="s">
        <v>22</v>
      </c>
      <c r="F9" s="86" t="s">
        <v>22</v>
      </c>
      <c r="G9" s="86" t="s">
        <v>22</v>
      </c>
    </row>
    <row r="10" spans="1:7">
      <c r="A10" s="7" t="s">
        <v>24</v>
      </c>
      <c r="B10" s="15">
        <v>3</v>
      </c>
      <c r="C10" s="15">
        <v>3</v>
      </c>
      <c r="D10" s="18">
        <v>3</v>
      </c>
      <c r="E10" s="18">
        <v>3</v>
      </c>
      <c r="F10" s="8">
        <v>3</v>
      </c>
      <c r="G10" s="8">
        <v>3</v>
      </c>
    </row>
    <row r="11" spans="1:7">
      <c r="A11" s="4" t="s">
        <v>25</v>
      </c>
      <c r="B11" s="14"/>
      <c r="C11" s="14"/>
      <c r="D11" s="14"/>
      <c r="E11" s="14"/>
      <c r="F11" s="14"/>
      <c r="G11" s="14"/>
    </row>
    <row r="12" spans="1:7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8">
        <v>4</v>
      </c>
      <c r="G12" s="8">
        <v>4</v>
      </c>
    </row>
    <row r="13" spans="1:7">
      <c r="A13" s="7" t="s">
        <v>28</v>
      </c>
      <c r="B13" s="15">
        <v>2</v>
      </c>
      <c r="C13" s="15">
        <v>2</v>
      </c>
      <c r="D13" s="8">
        <v>2</v>
      </c>
      <c r="E13" s="8">
        <v>2</v>
      </c>
      <c r="F13" s="8">
        <v>2</v>
      </c>
      <c r="G13" s="8">
        <v>2</v>
      </c>
    </row>
    <row r="14" spans="1:7">
      <c r="A14" s="16" t="s">
        <v>29</v>
      </c>
      <c r="B14" s="15">
        <v>1</v>
      </c>
      <c r="C14" s="15">
        <v>1</v>
      </c>
      <c r="D14" s="8">
        <v>1</v>
      </c>
      <c r="E14" s="8">
        <v>1</v>
      </c>
      <c r="F14" s="8">
        <v>1</v>
      </c>
      <c r="G14" s="8">
        <v>1</v>
      </c>
    </row>
    <row r="15" spans="1:7">
      <c r="A15" s="7" t="s">
        <v>31</v>
      </c>
      <c r="B15" s="15" t="s">
        <v>16</v>
      </c>
      <c r="C15" s="15" t="s">
        <v>16</v>
      </c>
      <c r="D15" s="18" t="s">
        <v>16</v>
      </c>
      <c r="E15" s="18" t="s">
        <v>16</v>
      </c>
      <c r="F15" s="8" t="s">
        <v>16</v>
      </c>
      <c r="G15" s="8" t="s">
        <v>16</v>
      </c>
    </row>
    <row r="16" spans="1:7">
      <c r="A16" s="17" t="s">
        <v>33</v>
      </c>
      <c r="B16" s="86">
        <v>12</v>
      </c>
      <c r="C16" s="86">
        <v>12</v>
      </c>
      <c r="D16" s="89">
        <v>23</v>
      </c>
      <c r="E16" s="89">
        <v>23</v>
      </c>
      <c r="F16" s="86">
        <v>23</v>
      </c>
      <c r="G16" s="86">
        <v>23</v>
      </c>
    </row>
    <row r="17" spans="1:7" ht="28.3">
      <c r="A17" s="7" t="s">
        <v>35</v>
      </c>
      <c r="B17" s="8">
        <f>B16</f>
        <v>12</v>
      </c>
      <c r="C17" s="8">
        <f>C16</f>
        <v>12</v>
      </c>
      <c r="D17" s="18">
        <f>D16</f>
        <v>23</v>
      </c>
      <c r="E17" s="18">
        <f>E16</f>
        <v>23</v>
      </c>
      <c r="F17" s="8">
        <f>F16</f>
        <v>23</v>
      </c>
      <c r="G17" s="8">
        <f>G16</f>
        <v>23</v>
      </c>
    </row>
    <row r="18" spans="1:7" ht="42.45">
      <c r="A18" s="16" t="s">
        <v>37</v>
      </c>
      <c r="B18" s="15">
        <f>B19+10*LOG10(B12/B14)-B20</f>
        <v>6.0205999132796251</v>
      </c>
      <c r="C18" s="15">
        <f>C19+10*LOG10(C12/C14)-C20</f>
        <v>6.0205999132796251</v>
      </c>
      <c r="D18" s="8">
        <f>D19+10*LOG10(D12/D14)-D20</f>
        <v>11.020599913279625</v>
      </c>
      <c r="E18" s="8">
        <f>E19+10*LOG10(E12/E14)-E20</f>
        <v>11.020599913279625</v>
      </c>
      <c r="F18" s="8">
        <f>F19+10*LOG10(F12/F14)-F20</f>
        <v>6.0205999132796251</v>
      </c>
      <c r="G18" s="8">
        <f>G19+10*LOG10(G12/G14)-G20</f>
        <v>6.0205999132796251</v>
      </c>
    </row>
    <row r="19" spans="1:7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8">
        <v>5</v>
      </c>
      <c r="G19" s="8">
        <v>5</v>
      </c>
    </row>
    <row r="20" spans="1:7" ht="42.45">
      <c r="A20" s="17" t="s">
        <v>41</v>
      </c>
      <c r="B20" s="86">
        <v>5</v>
      </c>
      <c r="C20" s="86">
        <v>5</v>
      </c>
      <c r="D20" s="89">
        <v>0</v>
      </c>
      <c r="E20" s="89">
        <v>0</v>
      </c>
      <c r="F20" s="86">
        <v>5</v>
      </c>
      <c r="G20" s="86">
        <v>5</v>
      </c>
    </row>
    <row r="21" spans="1:7" ht="61.5" customHeight="1">
      <c r="A21" s="16" t="s">
        <v>43</v>
      </c>
      <c r="B21" s="15">
        <v>0</v>
      </c>
      <c r="C21" s="15">
        <v>0</v>
      </c>
      <c r="D21" s="18">
        <v>0</v>
      </c>
      <c r="E21" s="18">
        <v>0</v>
      </c>
      <c r="F21" s="8">
        <v>0</v>
      </c>
      <c r="G21" s="8">
        <v>0</v>
      </c>
    </row>
    <row r="22" spans="1:7">
      <c r="A22" s="7" t="s">
        <v>45</v>
      </c>
      <c r="B22" s="8">
        <v>0</v>
      </c>
      <c r="C22" s="8">
        <v>0</v>
      </c>
      <c r="D22" s="18">
        <v>0</v>
      </c>
      <c r="E22" s="18">
        <v>0</v>
      </c>
      <c r="F22" s="8">
        <v>0</v>
      </c>
      <c r="G22" s="8">
        <v>0</v>
      </c>
    </row>
    <row r="23" spans="1:7">
      <c r="A23" s="7" t="s">
        <v>47</v>
      </c>
      <c r="B23" s="8">
        <v>0</v>
      </c>
      <c r="C23" s="8">
        <v>0</v>
      </c>
      <c r="D23" s="18">
        <v>0</v>
      </c>
      <c r="E23" s="18">
        <v>0</v>
      </c>
      <c r="F23" s="8">
        <v>0</v>
      </c>
      <c r="G23" s="8">
        <v>0</v>
      </c>
    </row>
    <row r="24" spans="1:7" ht="28.3">
      <c r="A24" s="7" t="s">
        <v>48</v>
      </c>
      <c r="B24" s="8">
        <v>1</v>
      </c>
      <c r="C24" s="8">
        <v>1</v>
      </c>
      <c r="D24" s="18">
        <v>1</v>
      </c>
      <c r="E24" s="18">
        <v>1</v>
      </c>
      <c r="F24" s="8">
        <v>1</v>
      </c>
      <c r="G24" s="8">
        <v>1</v>
      </c>
    </row>
    <row r="25" spans="1:7">
      <c r="A25" s="7" t="s">
        <v>49</v>
      </c>
      <c r="B25" s="8">
        <f>B17+B18+B21+B22-B24</f>
        <v>17.020599913279625</v>
      </c>
      <c r="C25" s="8">
        <f>C17+C18+C21+C22-C24</f>
        <v>17.020599913279625</v>
      </c>
      <c r="D25" s="18">
        <f>D17+D18+D21+D22-D24</f>
        <v>33.020599913279625</v>
      </c>
      <c r="E25" s="18">
        <f>E17+E18+E21+E22-E24</f>
        <v>33.020599913279625</v>
      </c>
      <c r="F25" s="8">
        <f>F17+F18+F21+F22-F24</f>
        <v>28.020599913279625</v>
      </c>
      <c r="G25" s="8">
        <f>G17+G18+G21+G22-G24</f>
        <v>28.020599913279625</v>
      </c>
    </row>
    <row r="26" spans="1:7">
      <c r="A26" s="7" t="s">
        <v>51</v>
      </c>
      <c r="B26" s="33" t="s">
        <v>16</v>
      </c>
      <c r="C26" s="33" t="s">
        <v>16</v>
      </c>
      <c r="D26" s="9" t="s">
        <v>16</v>
      </c>
      <c r="E26" s="9" t="s">
        <v>16</v>
      </c>
      <c r="F26" s="99" t="s">
        <v>16</v>
      </c>
      <c r="G26" s="99" t="s">
        <v>16</v>
      </c>
    </row>
    <row r="27" spans="1:7">
      <c r="A27" s="4" t="s">
        <v>52</v>
      </c>
      <c r="B27" s="14"/>
      <c r="C27" s="14"/>
      <c r="D27" s="19"/>
      <c r="E27" s="19"/>
      <c r="F27" s="14"/>
      <c r="G27" s="14"/>
    </row>
    <row r="28" spans="1:7">
      <c r="A28" s="7" t="s">
        <v>115</v>
      </c>
      <c r="B28" s="15">
        <v>128</v>
      </c>
      <c r="C28" s="15">
        <v>128</v>
      </c>
      <c r="D28" s="8">
        <v>128</v>
      </c>
      <c r="E28" s="8">
        <v>128</v>
      </c>
      <c r="F28" s="8">
        <v>128</v>
      </c>
      <c r="G28" s="8">
        <v>128</v>
      </c>
    </row>
    <row r="29" spans="1:7">
      <c r="A29" s="20" t="s">
        <v>54</v>
      </c>
      <c r="B29" s="15">
        <v>2</v>
      </c>
      <c r="C29" s="15">
        <v>2</v>
      </c>
      <c r="D29" s="8">
        <v>2</v>
      </c>
      <c r="E29" s="8">
        <v>2</v>
      </c>
      <c r="F29" s="8">
        <v>2</v>
      </c>
      <c r="G29" s="8">
        <v>2</v>
      </c>
    </row>
    <row r="30" spans="1:7" ht="56.6">
      <c r="A30" s="7" t="s">
        <v>55</v>
      </c>
      <c r="B30" s="15">
        <f>B31+10*LOG10(B28/B13)-B32</f>
        <v>26.061799739838872</v>
      </c>
      <c r="C30" s="15">
        <f>C31+10*LOG10(C28/C13)-C32</f>
        <v>26.061799739838872</v>
      </c>
      <c r="D30" s="18">
        <f>D31+10*LOG10(D28/D13)-D32</f>
        <v>26.061799739838872</v>
      </c>
      <c r="E30" s="18">
        <f>E31+10*LOG10(E28/E13)-E32</f>
        <v>26.061799739838872</v>
      </c>
      <c r="F30" s="8">
        <f>F31+10*LOG10(F28/F13)-F32</f>
        <v>17.061799739838872</v>
      </c>
      <c r="G30" s="8">
        <f>G31+10*LOG10(G28/G13)-G32</f>
        <v>17.061799739838872</v>
      </c>
    </row>
    <row r="31" spans="1:7">
      <c r="A31" s="7" t="s">
        <v>56</v>
      </c>
      <c r="B31" s="87">
        <v>8</v>
      </c>
      <c r="C31" s="87">
        <v>8</v>
      </c>
      <c r="D31" s="18">
        <v>8</v>
      </c>
      <c r="E31" s="18">
        <v>8</v>
      </c>
      <c r="F31" s="8">
        <v>8</v>
      </c>
      <c r="G31" s="8">
        <v>8</v>
      </c>
    </row>
    <row r="32" spans="1:7" ht="42.45">
      <c r="A32" s="17" t="s">
        <v>57</v>
      </c>
      <c r="B32" s="86">
        <v>0</v>
      </c>
      <c r="C32" s="86">
        <v>0</v>
      </c>
      <c r="D32" s="89">
        <v>0</v>
      </c>
      <c r="E32" s="89">
        <v>0</v>
      </c>
      <c r="F32" s="86">
        <v>9</v>
      </c>
      <c r="G32" s="86">
        <v>9</v>
      </c>
    </row>
    <row r="33" spans="1:7" ht="28.3">
      <c r="A33" s="21" t="s">
        <v>107</v>
      </c>
      <c r="B33" s="86">
        <v>0</v>
      </c>
      <c r="C33" s="86">
        <v>0</v>
      </c>
      <c r="D33" s="89">
        <v>0</v>
      </c>
      <c r="E33" s="89">
        <v>0</v>
      </c>
      <c r="F33" s="86">
        <v>0</v>
      </c>
      <c r="G33" s="86">
        <v>0</v>
      </c>
    </row>
    <row r="34" spans="1:7" ht="28.3">
      <c r="A34" s="7" t="s">
        <v>59</v>
      </c>
      <c r="B34" s="8">
        <v>3</v>
      </c>
      <c r="C34" s="8">
        <v>3</v>
      </c>
      <c r="D34" s="18">
        <v>3</v>
      </c>
      <c r="E34" s="18">
        <v>3</v>
      </c>
      <c r="F34" s="8">
        <v>3</v>
      </c>
      <c r="G34" s="8">
        <v>3</v>
      </c>
    </row>
    <row r="35" spans="1:7">
      <c r="A35" s="7" t="s">
        <v>60</v>
      </c>
      <c r="B35" s="15">
        <v>7</v>
      </c>
      <c r="C35" s="15">
        <v>7</v>
      </c>
      <c r="D35" s="18">
        <v>5</v>
      </c>
      <c r="E35" s="18">
        <v>5</v>
      </c>
      <c r="F35" s="8">
        <v>5</v>
      </c>
      <c r="G35" s="8">
        <v>5</v>
      </c>
    </row>
    <row r="36" spans="1:7">
      <c r="A36" s="7" t="s">
        <v>62</v>
      </c>
      <c r="B36" s="8">
        <v>-174</v>
      </c>
      <c r="C36" s="8">
        <v>-174</v>
      </c>
      <c r="D36" s="18">
        <v>-174</v>
      </c>
      <c r="E36" s="18">
        <v>-174</v>
      </c>
      <c r="F36" s="8">
        <v>-174</v>
      </c>
      <c r="G36" s="8">
        <v>-174</v>
      </c>
    </row>
    <row r="37" spans="1:7">
      <c r="A37" s="17" t="s">
        <v>63</v>
      </c>
      <c r="B37" s="86">
        <v>-174.9</v>
      </c>
      <c r="C37" s="86">
        <v>-174.9</v>
      </c>
      <c r="D37" s="89">
        <v>-174.9</v>
      </c>
      <c r="E37" s="89">
        <v>-174.9</v>
      </c>
      <c r="F37" s="86">
        <v>-999</v>
      </c>
      <c r="G37" s="86">
        <v>-999</v>
      </c>
    </row>
    <row r="38" spans="1:7">
      <c r="A38" s="16" t="s">
        <v>65</v>
      </c>
      <c r="B38" s="15" t="s">
        <v>16</v>
      </c>
      <c r="C38" s="15" t="s">
        <v>16</v>
      </c>
      <c r="D38" s="18" t="s">
        <v>16</v>
      </c>
      <c r="E38" s="18" t="s">
        <v>16</v>
      </c>
      <c r="F38" s="8" t="s">
        <v>16</v>
      </c>
      <c r="G38" s="8" t="s">
        <v>16</v>
      </c>
    </row>
    <row r="39" spans="1:7" ht="28.3">
      <c r="A39" s="7" t="s">
        <v>66</v>
      </c>
      <c r="B39" s="15">
        <f>10*LOG10(10^((B35+B36)/10)+10^(B37/10))</f>
        <v>-166.34726225295711</v>
      </c>
      <c r="C39" s="15">
        <f>10*LOG10(10^((C35+C36)/10)+10^(C37/10))</f>
        <v>-166.34726225295711</v>
      </c>
      <c r="D39" s="18">
        <f>10*LOG10(10^((D35+D36)/10)+10^(D37/10))</f>
        <v>-168.00651048203736</v>
      </c>
      <c r="E39" s="18">
        <f>10*LOG10(10^((E35+E36)/10)+10^(E37/10))</f>
        <v>-168.00651048203736</v>
      </c>
      <c r="F39" s="8">
        <f>10*LOG10(10^((F35+F36)/10)+10^(F37/10))</f>
        <v>-169.00000000000003</v>
      </c>
      <c r="G39" s="8">
        <f>10*LOG10(10^((G35+G36)/10)+10^(G37/10))</f>
        <v>-169.00000000000003</v>
      </c>
    </row>
    <row r="40" spans="1:7" ht="28.3">
      <c r="A40" s="7" t="s">
        <v>109</v>
      </c>
      <c r="B40" s="33" t="s">
        <v>16</v>
      </c>
      <c r="C40" s="33" t="s">
        <v>16</v>
      </c>
      <c r="D40" s="9" t="s">
        <v>16</v>
      </c>
      <c r="E40" s="9" t="s">
        <v>16</v>
      </c>
      <c r="F40" s="99" t="s">
        <v>16</v>
      </c>
      <c r="G40" s="99" t="s">
        <v>16</v>
      </c>
    </row>
    <row r="41" spans="1:7">
      <c r="A41" s="22" t="s">
        <v>68</v>
      </c>
      <c r="B41" s="86">
        <f>139*120*1000</f>
        <v>16680000</v>
      </c>
      <c r="C41" s="86">
        <f>139*120*1000</f>
        <v>16680000</v>
      </c>
      <c r="D41" s="86">
        <f>2*12*120*1000</f>
        <v>2880000</v>
      </c>
      <c r="E41" s="86">
        <f>2*12*120*1000</f>
        <v>2880000</v>
      </c>
      <c r="F41" s="86">
        <f>139*120*1000</f>
        <v>16680000</v>
      </c>
      <c r="G41" s="86">
        <f>139*120*1000</f>
        <v>16680000</v>
      </c>
    </row>
    <row r="42" spans="1:7">
      <c r="A42" s="24" t="s">
        <v>70</v>
      </c>
      <c r="B42" s="15" t="s">
        <v>16</v>
      </c>
      <c r="C42" s="15" t="s">
        <v>16</v>
      </c>
      <c r="D42" s="18" t="s">
        <v>16</v>
      </c>
      <c r="E42" s="18" t="s">
        <v>16</v>
      </c>
      <c r="F42" s="8" t="s">
        <v>16</v>
      </c>
      <c r="G42" s="8" t="s">
        <v>16</v>
      </c>
    </row>
    <row r="43" spans="1:7">
      <c r="A43" s="7" t="s">
        <v>71</v>
      </c>
      <c r="B43" s="15">
        <f>B39+10*LOG10(B41)</f>
        <v>-94.125301789939911</v>
      </c>
      <c r="C43" s="15">
        <f>C39+10*LOG10(C41)</f>
        <v>-94.125301789939911</v>
      </c>
      <c r="D43" s="18">
        <f>D39+10*LOG10(D41)</f>
        <v>-103.41258560444506</v>
      </c>
      <c r="E43" s="18">
        <f>E39+10*LOG10(E41)</f>
        <v>-103.41258560444506</v>
      </c>
      <c r="F43" s="8">
        <f>F39+10*LOG10(F41)</f>
        <v>-96.778039536982831</v>
      </c>
      <c r="G43" s="8">
        <f>G39+10*LOG10(G41)</f>
        <v>-96.778039536982831</v>
      </c>
    </row>
    <row r="44" spans="1:7">
      <c r="A44" s="7" t="s">
        <v>72</v>
      </c>
      <c r="B44" s="33" t="s">
        <v>16</v>
      </c>
      <c r="C44" s="33" t="s">
        <v>16</v>
      </c>
      <c r="D44" s="9" t="s">
        <v>16</v>
      </c>
      <c r="E44" s="9" t="s">
        <v>16</v>
      </c>
      <c r="F44" s="99" t="s">
        <v>16</v>
      </c>
      <c r="G44" s="99" t="s">
        <v>16</v>
      </c>
    </row>
    <row r="45" spans="1:7">
      <c r="A45" s="21" t="s">
        <v>73</v>
      </c>
      <c r="B45" s="88">
        <v>-10.35</v>
      </c>
      <c r="C45" s="88">
        <v>-10.35</v>
      </c>
      <c r="D45" s="92">
        <v>0</v>
      </c>
      <c r="E45" s="92">
        <v>0</v>
      </c>
      <c r="F45" s="88">
        <v>-12.2</v>
      </c>
      <c r="G45" s="88">
        <v>-12.2</v>
      </c>
    </row>
    <row r="46" spans="1:7">
      <c r="A46" s="24" t="s">
        <v>75</v>
      </c>
      <c r="B46" s="15" t="s">
        <v>16</v>
      </c>
      <c r="C46" s="15" t="s">
        <v>16</v>
      </c>
      <c r="D46" s="18" t="s">
        <v>16</v>
      </c>
      <c r="E46" s="18" t="s">
        <v>16</v>
      </c>
      <c r="F46" s="8" t="s">
        <v>16</v>
      </c>
      <c r="G46" s="8" t="s">
        <v>16</v>
      </c>
    </row>
    <row r="47" spans="1:7">
      <c r="A47" s="7" t="s">
        <v>76</v>
      </c>
      <c r="B47" s="8">
        <v>2</v>
      </c>
      <c r="C47" s="8">
        <v>2</v>
      </c>
      <c r="D47" s="18">
        <v>2</v>
      </c>
      <c r="E47" s="18">
        <v>2</v>
      </c>
      <c r="F47" s="8">
        <v>2</v>
      </c>
      <c r="G47" s="8">
        <v>2</v>
      </c>
    </row>
    <row r="48" spans="1:7" ht="28.3">
      <c r="A48" s="7" t="s">
        <v>77</v>
      </c>
      <c r="B48" s="8">
        <v>0</v>
      </c>
      <c r="C48" s="8">
        <v>0</v>
      </c>
      <c r="D48" s="18">
        <v>0</v>
      </c>
      <c r="E48" s="18">
        <v>0</v>
      </c>
      <c r="F48" s="8">
        <v>0</v>
      </c>
      <c r="G48" s="8">
        <v>0</v>
      </c>
    </row>
    <row r="49" spans="1:7" ht="33.75" customHeight="1">
      <c r="A49" s="7" t="s">
        <v>79</v>
      </c>
      <c r="B49" s="33" t="s">
        <v>16</v>
      </c>
      <c r="C49" s="33" t="s">
        <v>16</v>
      </c>
      <c r="D49" s="9" t="s">
        <v>16</v>
      </c>
      <c r="E49" s="9" t="s">
        <v>16</v>
      </c>
      <c r="F49" s="99" t="s">
        <v>16</v>
      </c>
      <c r="G49" s="99" t="s">
        <v>16</v>
      </c>
    </row>
    <row r="50" spans="1:7" ht="28.3">
      <c r="A50" s="7" t="s">
        <v>80</v>
      </c>
      <c r="B50" s="15">
        <f>B43+B45+B47-B48</f>
        <v>-102.47530178993991</v>
      </c>
      <c r="C50" s="15">
        <f>C43+C45+C47-C48</f>
        <v>-102.47530178993991</v>
      </c>
      <c r="D50" s="18">
        <f>D43+D45+D47-D48</f>
        <v>-101.41258560444506</v>
      </c>
      <c r="E50" s="18">
        <f>E43+E45+E47-E48</f>
        <v>-101.41258560444506</v>
      </c>
      <c r="F50" s="8">
        <f>F43+F45+F47-F48</f>
        <v>-106.97803953698283</v>
      </c>
      <c r="G50" s="8">
        <f>G43+G45+G47-G48</f>
        <v>-106.97803953698283</v>
      </c>
    </row>
    <row r="51" spans="1:7" ht="28.3">
      <c r="A51" s="7" t="s">
        <v>82</v>
      </c>
      <c r="B51" s="15" t="s">
        <v>16</v>
      </c>
      <c r="C51" s="15" t="s">
        <v>16</v>
      </c>
      <c r="D51" s="18" t="s">
        <v>16</v>
      </c>
      <c r="E51" s="18" t="s">
        <v>16</v>
      </c>
      <c r="F51" s="8" t="s">
        <v>16</v>
      </c>
      <c r="G51" s="8" t="s">
        <v>16</v>
      </c>
    </row>
    <row r="52" spans="1:7" ht="28.3">
      <c r="A52" s="26" t="s">
        <v>83</v>
      </c>
      <c r="B52" s="39">
        <f>B25+B30+B33-B34-B50</f>
        <v>142.55770144305842</v>
      </c>
      <c r="C52" s="39">
        <f>C25+C30+C33-C34-C50</f>
        <v>142.55770144305842</v>
      </c>
      <c r="D52" s="27">
        <f t="shared" ref="D52:G52" si="0">D25+D30+D33-D34-D50</f>
        <v>157.49498525756354</v>
      </c>
      <c r="E52" s="27">
        <f t="shared" si="0"/>
        <v>157.49498525756354</v>
      </c>
      <c r="F52" s="39">
        <f t="shared" si="0"/>
        <v>149.06043919010133</v>
      </c>
      <c r="G52" s="39">
        <f t="shared" si="0"/>
        <v>149.06043919010133</v>
      </c>
    </row>
    <row r="53" spans="1:7" ht="28.3">
      <c r="A53" s="28" t="s">
        <v>85</v>
      </c>
      <c r="B53" s="38" t="s">
        <v>16</v>
      </c>
      <c r="C53" s="38" t="s">
        <v>16</v>
      </c>
      <c r="D53" s="103" t="s">
        <v>16</v>
      </c>
      <c r="E53" s="103" t="s">
        <v>16</v>
      </c>
      <c r="F53" s="100" t="s">
        <v>16</v>
      </c>
      <c r="G53" s="100" t="s">
        <v>16</v>
      </c>
    </row>
    <row r="54" spans="1:7">
      <c r="A54" s="4" t="s">
        <v>86</v>
      </c>
      <c r="B54" s="14"/>
      <c r="C54" s="14"/>
      <c r="D54" s="19"/>
      <c r="E54" s="19"/>
      <c r="F54" s="14"/>
      <c r="G54" s="14"/>
    </row>
    <row r="55" spans="1:7" ht="16.5" customHeight="1">
      <c r="A55" s="17" t="s">
        <v>87</v>
      </c>
      <c r="B55" s="86">
        <v>6</v>
      </c>
      <c r="C55" s="86">
        <v>6</v>
      </c>
      <c r="D55" s="89">
        <v>8.0299999999999994</v>
      </c>
      <c r="E55" s="89">
        <v>8.0299999999999994</v>
      </c>
      <c r="F55" s="86">
        <v>0</v>
      </c>
      <c r="G55" s="86">
        <v>0</v>
      </c>
    </row>
    <row r="56" spans="1:7" ht="28.3">
      <c r="A56" s="17" t="s">
        <v>89</v>
      </c>
      <c r="B56" s="86">
        <v>8.5</v>
      </c>
      <c r="C56" s="86">
        <v>8.5</v>
      </c>
      <c r="D56" s="89">
        <v>5.18</v>
      </c>
      <c r="E56" s="89">
        <v>5.18</v>
      </c>
      <c r="F56" s="86">
        <v>0</v>
      </c>
      <c r="G56" s="86">
        <v>0</v>
      </c>
    </row>
    <row r="57" spans="1:7" ht="28.3">
      <c r="A57" s="16" t="s">
        <v>90</v>
      </c>
      <c r="B57" s="40" t="s">
        <v>16</v>
      </c>
      <c r="C57" s="40" t="s">
        <v>16</v>
      </c>
      <c r="D57" s="9" t="s">
        <v>16</v>
      </c>
      <c r="E57" s="9" t="s">
        <v>16</v>
      </c>
      <c r="F57" s="99" t="s">
        <v>16</v>
      </c>
      <c r="G57" s="99" t="s">
        <v>16</v>
      </c>
    </row>
    <row r="58" spans="1:7">
      <c r="A58" s="17" t="s">
        <v>91</v>
      </c>
      <c r="B58" s="86">
        <v>0</v>
      </c>
      <c r="C58" s="86">
        <v>0</v>
      </c>
      <c r="D58" s="89">
        <v>0</v>
      </c>
      <c r="E58" s="89">
        <v>0</v>
      </c>
      <c r="F58" s="86">
        <v>0</v>
      </c>
      <c r="G58" s="86">
        <v>0</v>
      </c>
    </row>
    <row r="59" spans="1:7">
      <c r="A59" s="17" t="s">
        <v>92</v>
      </c>
      <c r="B59" s="86">
        <v>0</v>
      </c>
      <c r="C59" s="86">
        <v>0</v>
      </c>
      <c r="D59" s="89">
        <v>0</v>
      </c>
      <c r="E59" s="89">
        <v>0</v>
      </c>
      <c r="F59" s="86">
        <v>0</v>
      </c>
      <c r="G59" s="86">
        <v>0</v>
      </c>
    </row>
    <row r="60" spans="1:7">
      <c r="A60" s="17" t="s">
        <v>93</v>
      </c>
      <c r="B60" s="86">
        <v>0</v>
      </c>
      <c r="C60" s="86">
        <v>0</v>
      </c>
      <c r="D60" s="89">
        <v>0</v>
      </c>
      <c r="E60" s="89">
        <v>0</v>
      </c>
      <c r="F60" s="86">
        <v>0</v>
      </c>
      <c r="G60" s="86">
        <v>0</v>
      </c>
    </row>
    <row r="61" spans="1:7" ht="28.3">
      <c r="A61" s="26" t="s">
        <v>110</v>
      </c>
      <c r="B61" s="39">
        <f>B52-B56+B58-B59+B60</f>
        <v>134.05770144305842</v>
      </c>
      <c r="C61" s="39">
        <f>C52-C56+C58-C59+C60</f>
        <v>134.05770144305842</v>
      </c>
      <c r="D61" s="27">
        <f t="shared" ref="D61:G61" si="1">D52-D56+D58-D59+D60</f>
        <v>152.31498525756354</v>
      </c>
      <c r="E61" s="27">
        <f t="shared" si="1"/>
        <v>152.31498525756354</v>
      </c>
      <c r="F61" s="39">
        <f t="shared" si="1"/>
        <v>149.06043919010133</v>
      </c>
      <c r="G61" s="39">
        <f t="shared" si="1"/>
        <v>149.06043919010133</v>
      </c>
    </row>
    <row r="62" spans="1:7" ht="28.3">
      <c r="A62" s="28" t="s">
        <v>111</v>
      </c>
      <c r="B62" s="38" t="s">
        <v>16</v>
      </c>
      <c r="C62" s="38" t="s">
        <v>16</v>
      </c>
      <c r="D62" s="103" t="s">
        <v>16</v>
      </c>
      <c r="E62" s="103" t="s">
        <v>16</v>
      </c>
      <c r="F62" s="100" t="s">
        <v>16</v>
      </c>
      <c r="G62" s="100" t="s">
        <v>16</v>
      </c>
    </row>
    <row r="63" spans="1:7">
      <c r="B63" s="42"/>
      <c r="C63" s="42"/>
      <c r="E63" s="2"/>
      <c r="F63" s="101"/>
      <c r="G63" s="101"/>
    </row>
    <row r="64" spans="1:7">
      <c r="A64" s="26" t="s">
        <v>97</v>
      </c>
      <c r="B64" s="27">
        <f>B17+B22-B50+B21+B33</f>
        <v>114.47530178993991</v>
      </c>
      <c r="C64" s="27">
        <f>C17+C22-C50+C21+C33</f>
        <v>114.47530178993991</v>
      </c>
      <c r="D64" s="27">
        <f>D17+D22-D50+D21+D33</f>
        <v>124.41258560444506</v>
      </c>
      <c r="E64" s="27">
        <f>E17+E22-E50+E21+E33</f>
        <v>124.41258560444506</v>
      </c>
      <c r="F64" s="39">
        <f>F17+F22-F50+F21+F33</f>
        <v>129.97803953698283</v>
      </c>
      <c r="G64" s="39">
        <f>G17+G22-G50+G21+G33</f>
        <v>129.97803953698283</v>
      </c>
    </row>
    <row r="65" spans="1:7">
      <c r="A65" s="28" t="s">
        <v>98</v>
      </c>
      <c r="B65" s="29" t="s">
        <v>16</v>
      </c>
      <c r="C65" s="29" t="s">
        <v>16</v>
      </c>
      <c r="D65" s="103" t="s">
        <v>16</v>
      </c>
      <c r="E65" s="103" t="s">
        <v>16</v>
      </c>
      <c r="F65" s="103" t="s">
        <v>16</v>
      </c>
      <c r="G65" s="103" t="s">
        <v>16</v>
      </c>
    </row>
  </sheetData>
  <mergeCells count="3">
    <mergeCell ref="B1:C1"/>
    <mergeCell ref="D1:E1"/>
    <mergeCell ref="F1:G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"/>
  <cols>
    <col min="1" max="1" width="62.140625" style="47" customWidth="1"/>
    <col min="2" max="4" width="15.640625" style="2" customWidth="1"/>
    <col min="5" max="5" width="15.640625" style="48" customWidth="1"/>
    <col min="6" max="6" width="39.640625" style="41" customWidth="1"/>
    <col min="7" max="16384" width="9" style="1"/>
  </cols>
  <sheetData>
    <row r="1" spans="1:6">
      <c r="A1" s="49" t="s">
        <v>0</v>
      </c>
    </row>
    <row r="2" spans="1:6" ht="28.3">
      <c r="A2" s="50" t="s">
        <v>1</v>
      </c>
    </row>
    <row r="3" spans="1:6">
      <c r="A3" s="51" t="s">
        <v>2</v>
      </c>
    </row>
    <row r="5" spans="1:6" ht="28.4" customHeight="1">
      <c r="A5" s="52" t="s">
        <v>3</v>
      </c>
      <c r="B5" s="104" t="s">
        <v>4</v>
      </c>
      <c r="C5" s="104"/>
      <c r="D5" s="104"/>
      <c r="E5" s="104"/>
      <c r="F5" s="104"/>
    </row>
    <row r="6" spans="1:6">
      <c r="A6" s="52"/>
      <c r="B6" s="53" t="s">
        <v>5</v>
      </c>
      <c r="C6" s="53" t="s">
        <v>6</v>
      </c>
      <c r="D6" s="53" t="s">
        <v>7</v>
      </c>
      <c r="E6" s="53" t="s">
        <v>8</v>
      </c>
      <c r="F6" s="3" t="s">
        <v>9</v>
      </c>
    </row>
    <row r="7" spans="1:6" ht="15" customHeight="1">
      <c r="A7" s="54" t="s">
        <v>10</v>
      </c>
      <c r="B7" s="19"/>
      <c r="C7" s="19"/>
      <c r="D7" s="19"/>
      <c r="E7" s="19"/>
      <c r="F7" s="55"/>
    </row>
    <row r="8" spans="1:6">
      <c r="A8" s="7" t="s">
        <v>11</v>
      </c>
      <c r="B8" s="8">
        <v>28</v>
      </c>
      <c r="C8" s="8">
        <v>28</v>
      </c>
      <c r="D8" s="8">
        <v>28</v>
      </c>
      <c r="E8" s="8">
        <v>28</v>
      </c>
      <c r="F8" s="55" t="s">
        <v>12</v>
      </c>
    </row>
    <row r="9" spans="1:6">
      <c r="A9" s="7" t="s">
        <v>13</v>
      </c>
      <c r="B9" s="8">
        <v>100</v>
      </c>
      <c r="C9" s="8">
        <v>100</v>
      </c>
      <c r="D9" s="8">
        <v>100</v>
      </c>
      <c r="E9" s="8">
        <v>100</v>
      </c>
      <c r="F9" s="55" t="s">
        <v>14</v>
      </c>
    </row>
    <row r="10" spans="1:6">
      <c r="A10" s="7" t="s">
        <v>15</v>
      </c>
      <c r="B10" s="33" t="s">
        <v>16</v>
      </c>
      <c r="C10" s="33" t="s">
        <v>16</v>
      </c>
      <c r="D10" s="33" t="s">
        <v>16</v>
      </c>
      <c r="E10" s="33" t="s">
        <v>16</v>
      </c>
      <c r="F10" s="55"/>
    </row>
    <row r="11" spans="1:6" ht="28.3">
      <c r="A11" s="7" t="s">
        <v>17</v>
      </c>
      <c r="B11" s="33" t="s">
        <v>16</v>
      </c>
      <c r="C11" s="15">
        <v>25000000</v>
      </c>
      <c r="D11" s="33" t="s">
        <v>16</v>
      </c>
      <c r="E11" s="8">
        <v>5000000</v>
      </c>
      <c r="F11" s="56" t="s">
        <v>99</v>
      </c>
    </row>
    <row r="12" spans="1:6">
      <c r="A12" s="7" t="s">
        <v>19</v>
      </c>
      <c r="B12" s="34">
        <v>0.01</v>
      </c>
      <c r="C12" s="33" t="s">
        <v>16</v>
      </c>
      <c r="D12" s="43">
        <v>0.01</v>
      </c>
      <c r="E12" s="33" t="s">
        <v>16</v>
      </c>
      <c r="F12" s="55" t="s">
        <v>14</v>
      </c>
    </row>
    <row r="13" spans="1:6">
      <c r="A13" s="7" t="s">
        <v>20</v>
      </c>
      <c r="B13" s="33" t="s">
        <v>16</v>
      </c>
      <c r="C13" s="34">
        <v>0.1</v>
      </c>
      <c r="D13" s="33" t="s">
        <v>16</v>
      </c>
      <c r="E13" s="43">
        <v>0.1</v>
      </c>
      <c r="F13" s="55" t="s">
        <v>14</v>
      </c>
    </row>
    <row r="14" spans="1:6" ht="28.3">
      <c r="A14" s="17" t="s">
        <v>21</v>
      </c>
      <c r="B14" s="23" t="s">
        <v>22</v>
      </c>
      <c r="C14" s="23" t="s">
        <v>22</v>
      </c>
      <c r="D14" s="23" t="s">
        <v>22</v>
      </c>
      <c r="E14" s="23" t="s">
        <v>22</v>
      </c>
      <c r="F14" s="57" t="s">
        <v>23</v>
      </c>
    </row>
    <row r="15" spans="1:6">
      <c r="A15" s="7" t="s">
        <v>24</v>
      </c>
      <c r="B15" s="15">
        <v>3</v>
      </c>
      <c r="C15" s="15">
        <v>3</v>
      </c>
      <c r="D15" s="15">
        <v>3</v>
      </c>
      <c r="E15" s="15">
        <v>3</v>
      </c>
      <c r="F15" s="55" t="s">
        <v>14</v>
      </c>
    </row>
    <row r="16" spans="1:6">
      <c r="A16" s="4" t="s">
        <v>25</v>
      </c>
      <c r="B16" s="14"/>
      <c r="C16" s="14"/>
      <c r="D16" s="14"/>
      <c r="E16" s="14"/>
      <c r="F16" s="55"/>
    </row>
    <row r="17" spans="1:6" ht="91.5" customHeight="1">
      <c r="A17" s="7" t="s">
        <v>26</v>
      </c>
      <c r="B17" s="15">
        <v>128</v>
      </c>
      <c r="C17" s="15">
        <v>128</v>
      </c>
      <c r="D17" s="8">
        <v>4</v>
      </c>
      <c r="E17" s="8">
        <v>4</v>
      </c>
      <c r="F17" s="56" t="s">
        <v>27</v>
      </c>
    </row>
    <row r="18" spans="1:6">
      <c r="A18" s="7" t="s">
        <v>28</v>
      </c>
      <c r="B18" s="15">
        <v>2</v>
      </c>
      <c r="C18" s="15">
        <v>2</v>
      </c>
      <c r="D18" s="15">
        <v>2</v>
      </c>
      <c r="E18" s="15">
        <v>2</v>
      </c>
      <c r="F18" s="58" t="s">
        <v>14</v>
      </c>
    </row>
    <row r="19" spans="1:6" ht="56.6">
      <c r="A19" s="16" t="s">
        <v>29</v>
      </c>
      <c r="B19" s="15">
        <v>2</v>
      </c>
      <c r="C19" s="15">
        <v>2</v>
      </c>
      <c r="D19" s="15">
        <v>1</v>
      </c>
      <c r="E19" s="15">
        <v>1</v>
      </c>
      <c r="F19" s="58" t="s">
        <v>30</v>
      </c>
    </row>
    <row r="20" spans="1:6" ht="42.45">
      <c r="A20" s="7" t="s">
        <v>31</v>
      </c>
      <c r="B20" s="15">
        <v>3</v>
      </c>
      <c r="C20" s="15">
        <v>3</v>
      </c>
      <c r="D20" s="15" t="s">
        <v>16</v>
      </c>
      <c r="E20" s="15" t="s">
        <v>16</v>
      </c>
      <c r="F20" s="56" t="s">
        <v>32</v>
      </c>
    </row>
    <row r="21" spans="1:6" ht="42.45">
      <c r="A21" s="17" t="s">
        <v>33</v>
      </c>
      <c r="B21" s="15">
        <f>B20+10*LOG10(B9)</f>
        <v>23</v>
      </c>
      <c r="C21" s="15">
        <f>C20+10*LOG10(C9)</f>
        <v>23</v>
      </c>
      <c r="D21" s="23">
        <v>23</v>
      </c>
      <c r="E21" s="23">
        <v>23</v>
      </c>
      <c r="F21" s="56" t="s">
        <v>34</v>
      </c>
    </row>
    <row r="22" spans="1:6" ht="42.45">
      <c r="A22" s="7" t="s">
        <v>35</v>
      </c>
      <c r="B22" s="15">
        <f>B20+10*LOG10(B46/1000000)</f>
        <v>21.396037294708371</v>
      </c>
      <c r="C22" s="15">
        <f>C20+10*LOG10(C47/1000000)</f>
        <v>22.365137424788934</v>
      </c>
      <c r="D22" s="8">
        <f>D21</f>
        <v>23</v>
      </c>
      <c r="E22" s="8">
        <f>E21</f>
        <v>23</v>
      </c>
      <c r="F22" s="56" t="s">
        <v>36</v>
      </c>
    </row>
    <row r="23" spans="1:6" ht="42.45">
      <c r="A23" s="16" t="s">
        <v>37</v>
      </c>
      <c r="B23" s="15">
        <f>B24+10*LOG10(B17/B18)-B25</f>
        <v>26.061799739838872</v>
      </c>
      <c r="C23" s="15">
        <f>C24+10*LOG10(C17/C18)-C25</f>
        <v>26.061799739838872</v>
      </c>
      <c r="D23" s="15">
        <f>D24+10*LOG10(D17/D19)-D25</f>
        <v>11.020599913279625</v>
      </c>
      <c r="E23" s="15">
        <f>E24+10*LOG10(E17/E19)-E25</f>
        <v>11.020599913279625</v>
      </c>
      <c r="F23" s="59" t="s">
        <v>38</v>
      </c>
    </row>
    <row r="24" spans="1:6" ht="42.45">
      <c r="A24" s="7" t="s">
        <v>39</v>
      </c>
      <c r="B24" s="15">
        <v>8</v>
      </c>
      <c r="C24" s="15">
        <v>8</v>
      </c>
      <c r="D24" s="8">
        <v>5</v>
      </c>
      <c r="E24" s="8">
        <v>5</v>
      </c>
      <c r="F24" s="56" t="s">
        <v>100</v>
      </c>
    </row>
    <row r="25" spans="1:6" ht="56.6">
      <c r="A25" s="17" t="s">
        <v>41</v>
      </c>
      <c r="B25" s="23">
        <v>0</v>
      </c>
      <c r="C25" s="23">
        <v>0</v>
      </c>
      <c r="D25" s="23">
        <v>0</v>
      </c>
      <c r="E25" s="23">
        <v>0</v>
      </c>
      <c r="F25" s="57" t="s">
        <v>42</v>
      </c>
    </row>
    <row r="26" spans="1:6" ht="74.25" customHeight="1">
      <c r="A26" s="35" t="s">
        <v>43</v>
      </c>
      <c r="B26" s="23">
        <v>0</v>
      </c>
      <c r="C26" s="23">
        <v>0</v>
      </c>
      <c r="D26" s="15">
        <v>0</v>
      </c>
      <c r="E26" s="15">
        <v>0</v>
      </c>
      <c r="F26" s="60" t="s">
        <v>44</v>
      </c>
    </row>
    <row r="27" spans="1:6">
      <c r="A27" s="7" t="s">
        <v>45</v>
      </c>
      <c r="B27" s="15">
        <v>0</v>
      </c>
      <c r="C27" s="15">
        <v>0</v>
      </c>
      <c r="D27" s="8">
        <v>0</v>
      </c>
      <c r="E27" s="8">
        <v>0</v>
      </c>
      <c r="F27" s="55" t="s">
        <v>46</v>
      </c>
    </row>
    <row r="28" spans="1:6">
      <c r="A28" s="7" t="s">
        <v>47</v>
      </c>
      <c r="B28" s="15">
        <v>0</v>
      </c>
      <c r="C28" s="15">
        <v>0</v>
      </c>
      <c r="D28" s="8">
        <v>0</v>
      </c>
      <c r="E28" s="8">
        <v>0</v>
      </c>
      <c r="F28" s="55" t="s">
        <v>46</v>
      </c>
    </row>
    <row r="29" spans="1:6" ht="28.3">
      <c r="A29" s="7" t="s">
        <v>48</v>
      </c>
      <c r="B29" s="15">
        <v>3</v>
      </c>
      <c r="C29" s="15">
        <v>3</v>
      </c>
      <c r="D29" s="8">
        <v>1</v>
      </c>
      <c r="E29" s="8">
        <v>1</v>
      </c>
      <c r="F29" s="55" t="s">
        <v>46</v>
      </c>
    </row>
    <row r="30" spans="1:6">
      <c r="A30" s="7" t="s">
        <v>49</v>
      </c>
      <c r="B30" s="15">
        <f>B22+B23+B26+B27-B29</f>
        <v>44.457837034547239</v>
      </c>
      <c r="C30" s="33" t="s">
        <v>16</v>
      </c>
      <c r="D30" s="8">
        <f>D22+D23+D26+D27-D29</f>
        <v>33.020599913279625</v>
      </c>
      <c r="E30" s="33" t="s">
        <v>16</v>
      </c>
      <c r="F30" s="56" t="s">
        <v>50</v>
      </c>
    </row>
    <row r="31" spans="1:6">
      <c r="A31" s="7" t="s">
        <v>51</v>
      </c>
      <c r="B31" s="33" t="s">
        <v>16</v>
      </c>
      <c r="C31" s="15">
        <f>C22+C23+C26-C28-C29</f>
        <v>45.426937164627802</v>
      </c>
      <c r="D31" s="33" t="s">
        <v>16</v>
      </c>
      <c r="E31" s="8">
        <f>E22+E23+E26-E28-E29</f>
        <v>33.020599913279625</v>
      </c>
      <c r="F31" s="56" t="s">
        <v>50</v>
      </c>
    </row>
    <row r="32" spans="1:6">
      <c r="A32" s="4" t="s">
        <v>52</v>
      </c>
      <c r="B32" s="14"/>
      <c r="C32" s="14"/>
      <c r="D32" s="14"/>
      <c r="E32" s="14"/>
      <c r="F32" s="55"/>
    </row>
    <row r="33" spans="1:6" ht="84.9">
      <c r="A33" s="7" t="s">
        <v>53</v>
      </c>
      <c r="B33" s="15">
        <v>4</v>
      </c>
      <c r="C33" s="15">
        <v>4</v>
      </c>
      <c r="D33" s="15">
        <v>128</v>
      </c>
      <c r="E33" s="15">
        <v>128</v>
      </c>
      <c r="F33" s="56" t="s">
        <v>27</v>
      </c>
    </row>
    <row r="34" spans="1:6" ht="56.6">
      <c r="A34" s="17" t="s">
        <v>54</v>
      </c>
      <c r="B34" s="23">
        <v>1</v>
      </c>
      <c r="C34" s="23">
        <v>1</v>
      </c>
      <c r="D34" s="15">
        <v>2</v>
      </c>
      <c r="E34" s="15">
        <v>2</v>
      </c>
      <c r="F34" s="58" t="s">
        <v>30</v>
      </c>
    </row>
    <row r="35" spans="1:6" ht="56.6">
      <c r="A35" s="7" t="s">
        <v>55</v>
      </c>
      <c r="B35" s="15">
        <f>B36+10*LOG10(B33/B34)-B37</f>
        <v>11.020599913279625</v>
      </c>
      <c r="C35" s="15">
        <f>C36+10*LOG10(C33/C34)-C37</f>
        <v>11.020599913279625</v>
      </c>
      <c r="D35" s="15">
        <f>D36+10*LOG10(D33/D18)-D37</f>
        <v>26.061799739838872</v>
      </c>
      <c r="E35" s="15">
        <f>E36+10*LOG10(E33/E18)-E37</f>
        <v>26.061799739838872</v>
      </c>
      <c r="F35" s="56" t="s">
        <v>38</v>
      </c>
    </row>
    <row r="36" spans="1:6" ht="42.45">
      <c r="A36" s="7" t="s">
        <v>56</v>
      </c>
      <c r="B36" s="15">
        <v>5</v>
      </c>
      <c r="C36" s="15">
        <v>5</v>
      </c>
      <c r="D36" s="8">
        <v>8</v>
      </c>
      <c r="E36" s="8">
        <v>8</v>
      </c>
      <c r="F36" s="56" t="s">
        <v>40</v>
      </c>
    </row>
    <row r="37" spans="1:6" ht="56.6">
      <c r="A37" s="17" t="s">
        <v>57</v>
      </c>
      <c r="B37" s="23">
        <v>0</v>
      </c>
      <c r="C37" s="23">
        <v>0</v>
      </c>
      <c r="D37" s="23">
        <v>0</v>
      </c>
      <c r="E37" s="23">
        <v>0</v>
      </c>
      <c r="F37" s="57" t="s">
        <v>42</v>
      </c>
    </row>
    <row r="38" spans="1:6" ht="56.6">
      <c r="A38" s="21" t="s">
        <v>58</v>
      </c>
      <c r="B38" s="15">
        <v>0</v>
      </c>
      <c r="C38" s="15">
        <v>0</v>
      </c>
      <c r="D38" s="23">
        <v>0</v>
      </c>
      <c r="E38" s="23">
        <v>0</v>
      </c>
      <c r="F38" s="60" t="s">
        <v>44</v>
      </c>
    </row>
    <row r="39" spans="1:6" ht="28.3">
      <c r="A39" s="7" t="s">
        <v>59</v>
      </c>
      <c r="B39" s="15">
        <v>1</v>
      </c>
      <c r="C39" s="15">
        <v>1</v>
      </c>
      <c r="D39" s="8">
        <v>3</v>
      </c>
      <c r="E39" s="8">
        <v>3</v>
      </c>
      <c r="F39" s="55" t="s">
        <v>46</v>
      </c>
    </row>
    <row r="40" spans="1:6" ht="28.3">
      <c r="A40" s="7" t="s">
        <v>60</v>
      </c>
      <c r="B40" s="8">
        <v>7</v>
      </c>
      <c r="C40" s="8">
        <v>7</v>
      </c>
      <c r="D40" s="8">
        <v>5</v>
      </c>
      <c r="E40" s="8">
        <v>5</v>
      </c>
      <c r="F40" s="61" t="s">
        <v>61</v>
      </c>
    </row>
    <row r="41" spans="1:6">
      <c r="A41" s="7" t="s">
        <v>62</v>
      </c>
      <c r="B41" s="8">
        <v>-174</v>
      </c>
      <c r="C41" s="8">
        <v>-174</v>
      </c>
      <c r="D41" s="8">
        <v>-174</v>
      </c>
      <c r="E41" s="15">
        <v>-174</v>
      </c>
      <c r="F41" s="55"/>
    </row>
    <row r="42" spans="1:6" ht="28.3">
      <c r="A42" s="17" t="s">
        <v>63</v>
      </c>
      <c r="B42" s="23">
        <v>-999</v>
      </c>
      <c r="C42" s="23" t="s">
        <v>16</v>
      </c>
      <c r="D42" s="23">
        <v>-999</v>
      </c>
      <c r="E42" s="23" t="s">
        <v>16</v>
      </c>
      <c r="F42" s="60" t="s">
        <v>64</v>
      </c>
    </row>
    <row r="43" spans="1:6" ht="28.3">
      <c r="A43" s="17" t="s">
        <v>65</v>
      </c>
      <c r="B43" s="23" t="s">
        <v>16</v>
      </c>
      <c r="C43" s="23">
        <v>-999</v>
      </c>
      <c r="D43" s="23" t="s">
        <v>16</v>
      </c>
      <c r="E43" s="23">
        <v>-999</v>
      </c>
      <c r="F43" s="60" t="s">
        <v>64</v>
      </c>
    </row>
    <row r="44" spans="1:6" ht="28.3">
      <c r="A44" s="7" t="s">
        <v>66</v>
      </c>
      <c r="B44" s="15">
        <f>10*LOG10(10^((B40+B41)/10)+10^(B42/10))</f>
        <v>-167.00000000000003</v>
      </c>
      <c r="C44" s="33" t="s">
        <v>16</v>
      </c>
      <c r="D44" s="15">
        <f>10*LOG10(10^((D40+D41)/10)+10^(D42/10))</f>
        <v>-169.00000000000003</v>
      </c>
      <c r="E44" s="33" t="s">
        <v>16</v>
      </c>
      <c r="F44" s="55"/>
    </row>
    <row r="45" spans="1:6" ht="28.3">
      <c r="A45" s="7" t="s">
        <v>67</v>
      </c>
      <c r="B45" s="33" t="s">
        <v>16</v>
      </c>
      <c r="C45" s="15">
        <f>10*LOG10(10^((C40+C41)/10)+10^(C43/10))</f>
        <v>-167.00000000000003</v>
      </c>
      <c r="D45" s="33" t="s">
        <v>16</v>
      </c>
      <c r="E45" s="15">
        <f>10*LOG10(10^((E40+E41)/10)+10^(E43/10))</f>
        <v>-169.00000000000003</v>
      </c>
      <c r="F45" s="55"/>
    </row>
    <row r="46" spans="1:6" ht="28.3">
      <c r="A46" s="21" t="s">
        <v>68</v>
      </c>
      <c r="B46" s="37">
        <f>48*12*120*1000</f>
        <v>69120000</v>
      </c>
      <c r="C46" s="37" t="s">
        <v>16</v>
      </c>
      <c r="D46" s="37">
        <f>1*12*120*1000</f>
        <v>1440000</v>
      </c>
      <c r="E46" s="37" t="s">
        <v>16</v>
      </c>
      <c r="F46" s="60" t="s">
        <v>69</v>
      </c>
    </row>
    <row r="47" spans="1:6" ht="28.3">
      <c r="A47" s="21" t="s">
        <v>70</v>
      </c>
      <c r="B47" s="37" t="s">
        <v>16</v>
      </c>
      <c r="C47" s="37">
        <f>60*12*120*1000</f>
        <v>86400000</v>
      </c>
      <c r="D47" s="37" t="s">
        <v>16</v>
      </c>
      <c r="E47" s="37">
        <f>66*12*120*1000</f>
        <v>95040000</v>
      </c>
      <c r="F47" s="60" t="s">
        <v>69</v>
      </c>
    </row>
    <row r="48" spans="1:6">
      <c r="A48" s="7" t="s">
        <v>71</v>
      </c>
      <c r="B48" s="15">
        <f>B44+10*LOG10(B46)</f>
        <v>-88.603962705291664</v>
      </c>
      <c r="C48" s="15" t="s">
        <v>16</v>
      </c>
      <c r="D48" s="15">
        <f>D44+10*LOG10(D46)</f>
        <v>-107.41637507904753</v>
      </c>
      <c r="E48" s="33" t="s">
        <v>16</v>
      </c>
      <c r="F48" s="55"/>
    </row>
    <row r="49" spans="1:6">
      <c r="A49" s="7" t="s">
        <v>72</v>
      </c>
      <c r="B49" s="33" t="s">
        <v>16</v>
      </c>
      <c r="C49" s="15">
        <f>C45+10*LOG10(C47)</f>
        <v>-87.634862575211102</v>
      </c>
      <c r="D49" s="33" t="s">
        <v>16</v>
      </c>
      <c r="E49" s="15">
        <f>E45+10*LOG10(E47)</f>
        <v>-89.220935723628841</v>
      </c>
      <c r="F49" s="55"/>
    </row>
    <row r="50" spans="1:6">
      <c r="A50" s="21" t="s">
        <v>73</v>
      </c>
      <c r="B50" s="37">
        <v>-2.1</v>
      </c>
      <c r="C50" s="37" t="s">
        <v>16</v>
      </c>
      <c r="D50" s="37">
        <v>-3.02</v>
      </c>
      <c r="E50" s="37" t="s">
        <v>16</v>
      </c>
      <c r="F50" s="60" t="s">
        <v>74</v>
      </c>
    </row>
    <row r="51" spans="1:6">
      <c r="A51" s="21" t="s">
        <v>75</v>
      </c>
      <c r="B51" s="37" t="s">
        <v>16</v>
      </c>
      <c r="C51" s="37">
        <v>1.5</v>
      </c>
      <c r="D51" s="37" t="s">
        <v>16</v>
      </c>
      <c r="E51" s="37">
        <v>-9.5</v>
      </c>
      <c r="F51" s="60" t="s">
        <v>74</v>
      </c>
    </row>
    <row r="52" spans="1:6">
      <c r="A52" s="7" t="s">
        <v>76</v>
      </c>
      <c r="B52" s="15">
        <v>2</v>
      </c>
      <c r="C52" s="15">
        <v>2</v>
      </c>
      <c r="D52" s="8">
        <v>2</v>
      </c>
      <c r="E52" s="8">
        <v>2</v>
      </c>
      <c r="F52" s="55" t="s">
        <v>46</v>
      </c>
    </row>
    <row r="53" spans="1:6" ht="28.3">
      <c r="A53" s="7" t="s">
        <v>77</v>
      </c>
      <c r="B53" s="8">
        <v>0</v>
      </c>
      <c r="C53" s="15" t="s">
        <v>16</v>
      </c>
      <c r="D53" s="8">
        <v>0</v>
      </c>
      <c r="E53" s="8" t="s">
        <v>16</v>
      </c>
      <c r="F53" s="55" t="s">
        <v>78</v>
      </c>
    </row>
    <row r="54" spans="1:6" ht="33.75" customHeight="1">
      <c r="A54" s="7" t="s">
        <v>79</v>
      </c>
      <c r="B54" s="33" t="s">
        <v>16</v>
      </c>
      <c r="C54" s="8">
        <v>0</v>
      </c>
      <c r="D54" s="33" t="s">
        <v>16</v>
      </c>
      <c r="E54" s="8">
        <v>0</v>
      </c>
      <c r="F54" s="55" t="s">
        <v>78</v>
      </c>
    </row>
    <row r="55" spans="1:6" ht="28.3">
      <c r="A55" s="7" t="s">
        <v>80</v>
      </c>
      <c r="B55" s="15">
        <f>B48+B50+B52-B53</f>
        <v>-88.703962705291659</v>
      </c>
      <c r="C55" s="33" t="s">
        <v>16</v>
      </c>
      <c r="D55" s="15">
        <f>D48+D50+D52-D53</f>
        <v>-108.43637507904752</v>
      </c>
      <c r="E55" s="33" t="s">
        <v>16</v>
      </c>
      <c r="F55" s="55" t="s">
        <v>81</v>
      </c>
    </row>
    <row r="56" spans="1:6" ht="28.3">
      <c r="A56" s="7" t="s">
        <v>82</v>
      </c>
      <c r="B56" s="33" t="s">
        <v>16</v>
      </c>
      <c r="C56" s="15">
        <f>C49+C51+C52-C54</f>
        <v>-84.134862575211102</v>
      </c>
      <c r="D56" s="15" t="s">
        <v>16</v>
      </c>
      <c r="E56" s="15">
        <f>E49+E51+E52-E54</f>
        <v>-96.720935723628841</v>
      </c>
      <c r="F56" s="55" t="s">
        <v>81</v>
      </c>
    </row>
    <row r="57" spans="1:6" ht="28.3">
      <c r="A57" s="26" t="s">
        <v>83</v>
      </c>
      <c r="B57" s="39">
        <f>B30+B35+B38-B39-B55</f>
        <v>143.18239965311852</v>
      </c>
      <c r="C57" s="39" t="s">
        <v>16</v>
      </c>
      <c r="D57" s="39">
        <f>D30+D35+D38-D39-D55</f>
        <v>164.51877473216604</v>
      </c>
      <c r="E57" s="39" t="s">
        <v>16</v>
      </c>
      <c r="F57" s="62" t="s">
        <v>84</v>
      </c>
    </row>
    <row r="58" spans="1:6" ht="28.3">
      <c r="A58" s="26" t="s">
        <v>85</v>
      </c>
      <c r="B58" s="39" t="s">
        <v>16</v>
      </c>
      <c r="C58" s="39">
        <f>C31+C35+C38-C39-C56</f>
        <v>139.58239965311853</v>
      </c>
      <c r="D58" s="39" t="s">
        <v>16</v>
      </c>
      <c r="E58" s="39">
        <f>E31+E35+E38-E39-E56</f>
        <v>152.80333537674733</v>
      </c>
      <c r="F58" s="62" t="s">
        <v>84</v>
      </c>
    </row>
    <row r="59" spans="1:6">
      <c r="A59" s="4" t="s">
        <v>86</v>
      </c>
      <c r="B59" s="14"/>
      <c r="C59" s="14"/>
      <c r="D59" s="14"/>
      <c r="E59" s="14"/>
      <c r="F59" s="55"/>
    </row>
    <row r="60" spans="1:6" ht="30.75" customHeight="1">
      <c r="A60" s="17" t="s">
        <v>87</v>
      </c>
      <c r="B60" s="23">
        <v>0</v>
      </c>
      <c r="C60" s="23">
        <v>0</v>
      </c>
      <c r="D60" s="23">
        <v>0</v>
      </c>
      <c r="E60" s="23">
        <v>0</v>
      </c>
      <c r="F60" s="105" t="s">
        <v>88</v>
      </c>
    </row>
    <row r="61" spans="1:6" ht="28.3">
      <c r="A61" s="17" t="s">
        <v>89</v>
      </c>
      <c r="B61" s="23">
        <v>0</v>
      </c>
      <c r="C61" s="63" t="s">
        <v>16</v>
      </c>
      <c r="D61" s="23">
        <v>0</v>
      </c>
      <c r="E61" s="63" t="s">
        <v>16</v>
      </c>
      <c r="F61" s="106"/>
    </row>
    <row r="62" spans="1:6" ht="28.3">
      <c r="A62" s="17" t="s">
        <v>90</v>
      </c>
      <c r="B62" s="63" t="s">
        <v>16</v>
      </c>
      <c r="C62" s="23">
        <v>0</v>
      </c>
      <c r="D62" s="63" t="s">
        <v>16</v>
      </c>
      <c r="E62" s="23">
        <v>0</v>
      </c>
      <c r="F62" s="106"/>
    </row>
    <row r="63" spans="1:6">
      <c r="A63" s="17" t="s">
        <v>91</v>
      </c>
      <c r="B63" s="23">
        <v>0</v>
      </c>
      <c r="C63" s="23">
        <v>0</v>
      </c>
      <c r="D63" s="23">
        <v>0</v>
      </c>
      <c r="E63" s="23">
        <v>0</v>
      </c>
      <c r="F63" s="106"/>
    </row>
    <row r="64" spans="1:6">
      <c r="A64" s="17" t="s">
        <v>92</v>
      </c>
      <c r="B64" s="23">
        <v>0</v>
      </c>
      <c r="C64" s="23">
        <v>0</v>
      </c>
      <c r="D64" s="23">
        <v>0</v>
      </c>
      <c r="E64" s="23">
        <v>0</v>
      </c>
      <c r="F64" s="106"/>
    </row>
    <row r="65" spans="1:6">
      <c r="A65" s="17" t="s">
        <v>93</v>
      </c>
      <c r="B65" s="23">
        <v>0</v>
      </c>
      <c r="C65" s="23">
        <v>0</v>
      </c>
      <c r="D65" s="23">
        <v>0</v>
      </c>
      <c r="E65" s="23">
        <v>0</v>
      </c>
      <c r="F65" s="107"/>
    </row>
    <row r="66" spans="1:6" ht="28.3">
      <c r="A66" s="26" t="s">
        <v>94</v>
      </c>
      <c r="B66" s="39">
        <f>B57-B61+B63-B64+B65</f>
        <v>143.18239965311852</v>
      </c>
      <c r="C66" s="39" t="s">
        <v>16</v>
      </c>
      <c r="D66" s="39">
        <f>D57-D61+D63-D64+D65</f>
        <v>164.51877473216604</v>
      </c>
      <c r="E66" s="39" t="s">
        <v>16</v>
      </c>
      <c r="F66" s="62" t="s">
        <v>95</v>
      </c>
    </row>
    <row r="67" spans="1:6" ht="28.3">
      <c r="A67" s="26" t="s">
        <v>96</v>
      </c>
      <c r="B67" s="39" t="s">
        <v>16</v>
      </c>
      <c r="C67" s="39">
        <f>C58-C62+C63-C64+C65</f>
        <v>139.58239965311853</v>
      </c>
      <c r="D67" s="39" t="s">
        <v>16</v>
      </c>
      <c r="E67" s="39">
        <f>E58-E62+E63-E64+E65</f>
        <v>152.80333537674733</v>
      </c>
      <c r="F67" s="62" t="s">
        <v>95</v>
      </c>
    </row>
    <row r="68" spans="1:6">
      <c r="A68" s="41"/>
      <c r="B68" s="42"/>
      <c r="C68" s="42"/>
      <c r="D68" s="42"/>
      <c r="E68" s="44"/>
    </row>
    <row r="69" spans="1:6">
      <c r="A69" s="26" t="s">
        <v>97</v>
      </c>
      <c r="B69" s="39">
        <f>B22+B27-B55+B26+B38</f>
        <v>110.10000000000002</v>
      </c>
      <c r="C69" s="39" t="s">
        <v>16</v>
      </c>
      <c r="D69" s="39">
        <f>D22+D27-D55+D26+D38</f>
        <v>131.43637507904754</v>
      </c>
      <c r="E69" s="39" t="s">
        <v>16</v>
      </c>
      <c r="F69" s="62" t="s">
        <v>95</v>
      </c>
    </row>
    <row r="70" spans="1:6">
      <c r="A70" s="26" t="s">
        <v>98</v>
      </c>
      <c r="B70" s="39" t="s">
        <v>16</v>
      </c>
      <c r="C70" s="39">
        <f>C22-C28-C56+C26+C38</f>
        <v>106.50000000000003</v>
      </c>
      <c r="D70" s="39" t="s">
        <v>16</v>
      </c>
      <c r="E70" s="39">
        <f>E22-E28-E56+E26+E38</f>
        <v>119.72093572362884</v>
      </c>
      <c r="F70" s="62" t="s">
        <v>95</v>
      </c>
    </row>
    <row r="74" spans="1:6">
      <c r="E74" s="2"/>
    </row>
    <row r="75" spans="1:6" s="46" customFormat="1">
      <c r="A75" s="47"/>
      <c r="B75" s="2"/>
      <c r="C75" s="2"/>
      <c r="D75" s="2"/>
      <c r="E75" s="48"/>
      <c r="F75" s="41"/>
    </row>
    <row r="77" spans="1:6">
      <c r="A77" s="46"/>
      <c r="B77" s="64"/>
      <c r="C77" s="64"/>
      <c r="D77" s="64"/>
      <c r="E77" s="65"/>
      <c r="F77" s="46"/>
    </row>
  </sheetData>
  <mergeCells count="2">
    <mergeCell ref="B5:F5"/>
    <mergeCell ref="F60:F65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5"/>
  <sheetViews>
    <sheetView tabSelected="1" workbookViewId="0">
      <pane xSplit="1" ySplit="1" topLeftCell="N2" activePane="bottomRight" state="frozen"/>
      <selection pane="topRight"/>
      <selection pane="bottomLeft"/>
      <selection pane="bottomRight" activeCell="S13" sqref="S13"/>
    </sheetView>
  </sheetViews>
  <sheetFormatPr defaultColWidth="9" defaultRowHeight="15"/>
  <cols>
    <col min="1" max="1" width="62.140625" style="1" customWidth="1"/>
    <col min="2" max="2" width="15.640625" style="2" customWidth="1"/>
    <col min="3" max="5" width="15.640625" style="1" customWidth="1"/>
    <col min="6" max="6" width="15.640625" style="2" customWidth="1"/>
    <col min="7" max="7" width="15.640625" style="1" customWidth="1"/>
    <col min="8" max="8" width="15.640625" style="80" customWidth="1"/>
    <col min="9" max="13" width="15.640625" style="1" customWidth="1"/>
    <col min="14" max="14" width="15.640625" style="2" customWidth="1"/>
    <col min="15" max="15" width="15.640625" style="1" customWidth="1"/>
    <col min="16" max="16" width="15.640625" style="2" customWidth="1"/>
    <col min="17" max="19" width="15.640625" style="1" customWidth="1"/>
    <col min="20" max="20" width="15.5703125" style="2" customWidth="1"/>
    <col min="21" max="23" width="15.5703125" style="1" customWidth="1"/>
    <col min="24" max="16384" width="9" style="1"/>
  </cols>
  <sheetData>
    <row r="1" spans="1:23" ht="14.25" customHeight="1">
      <c r="A1" s="3"/>
      <c r="B1" s="108" t="s">
        <v>101</v>
      </c>
      <c r="C1" s="109"/>
      <c r="D1" s="109"/>
      <c r="E1" s="110"/>
      <c r="F1" s="111" t="s">
        <v>102</v>
      </c>
      <c r="G1" s="111"/>
      <c r="H1" s="112" t="s">
        <v>119</v>
      </c>
      <c r="I1" s="113"/>
      <c r="J1" s="113"/>
      <c r="K1" s="114"/>
      <c r="L1" s="108" t="s">
        <v>121</v>
      </c>
      <c r="M1" s="109"/>
      <c r="N1" s="115" t="s">
        <v>126</v>
      </c>
      <c r="O1" s="116"/>
      <c r="P1" s="108" t="s">
        <v>127</v>
      </c>
      <c r="Q1" s="109"/>
      <c r="R1" s="109"/>
      <c r="S1" s="110"/>
      <c r="T1" s="108" t="s">
        <v>128</v>
      </c>
      <c r="U1" s="109"/>
      <c r="V1" s="109"/>
      <c r="W1" s="110"/>
    </row>
    <row r="2" spans="1:23" ht="29.25" customHeight="1">
      <c r="A2" s="4" t="s">
        <v>10</v>
      </c>
      <c r="B2" s="5" t="s">
        <v>103</v>
      </c>
      <c r="C2" s="6" t="s">
        <v>104</v>
      </c>
      <c r="D2" s="6" t="s">
        <v>105</v>
      </c>
      <c r="E2" s="6" t="s">
        <v>106</v>
      </c>
      <c r="F2" s="5" t="s">
        <v>103</v>
      </c>
      <c r="G2" s="6" t="s">
        <v>104</v>
      </c>
      <c r="H2" s="67" t="s">
        <v>103</v>
      </c>
      <c r="I2" s="68" t="s">
        <v>104</v>
      </c>
      <c r="J2" s="68" t="s">
        <v>105</v>
      </c>
      <c r="K2" s="68" t="s">
        <v>106</v>
      </c>
      <c r="L2" s="5" t="s">
        <v>103</v>
      </c>
      <c r="M2" s="6" t="s">
        <v>104</v>
      </c>
      <c r="N2" s="5" t="s">
        <v>103</v>
      </c>
      <c r="O2" s="6" t="s">
        <v>104</v>
      </c>
      <c r="P2" s="5" t="s">
        <v>103</v>
      </c>
      <c r="Q2" s="6" t="s">
        <v>104</v>
      </c>
      <c r="R2" s="6" t="s">
        <v>105</v>
      </c>
      <c r="S2" s="6" t="s">
        <v>106</v>
      </c>
      <c r="T2" s="5" t="s">
        <v>103</v>
      </c>
      <c r="U2" s="6" t="s">
        <v>104</v>
      </c>
      <c r="V2" s="6" t="s">
        <v>105</v>
      </c>
      <c r="W2" s="6" t="s">
        <v>106</v>
      </c>
    </row>
    <row r="3" spans="1:23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  <c r="H3" s="69">
        <v>28</v>
      </c>
      <c r="I3" s="69">
        <v>28</v>
      </c>
      <c r="J3" s="69">
        <v>28</v>
      </c>
      <c r="K3" s="69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8">
        <v>28</v>
      </c>
      <c r="S3" s="8">
        <v>28</v>
      </c>
      <c r="T3" s="93">
        <v>28</v>
      </c>
      <c r="U3" s="93">
        <v>28</v>
      </c>
      <c r="V3" s="93">
        <v>28</v>
      </c>
      <c r="W3" s="93">
        <v>28</v>
      </c>
    </row>
    <row r="4" spans="1:23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69">
        <v>100</v>
      </c>
      <c r="I4" s="69">
        <v>100</v>
      </c>
      <c r="J4" s="69">
        <v>100</v>
      </c>
      <c r="K4" s="69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93">
        <v>100</v>
      </c>
      <c r="U4" s="93">
        <v>100</v>
      </c>
      <c r="V4" s="93">
        <v>100</v>
      </c>
      <c r="W4" s="93">
        <v>100</v>
      </c>
    </row>
    <row r="5" spans="1:23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33" t="s">
        <v>16</v>
      </c>
      <c r="G5" s="33" t="s">
        <v>16</v>
      </c>
      <c r="H5" s="70" t="s">
        <v>16</v>
      </c>
      <c r="I5" s="70" t="s">
        <v>16</v>
      </c>
      <c r="J5" s="70" t="s">
        <v>16</v>
      </c>
      <c r="K5" s="70" t="s">
        <v>16</v>
      </c>
      <c r="L5" s="33" t="s">
        <v>16</v>
      </c>
      <c r="M5" s="33" t="s">
        <v>16</v>
      </c>
      <c r="N5" s="99" t="s">
        <v>16</v>
      </c>
      <c r="O5" s="99" t="s">
        <v>16</v>
      </c>
      <c r="P5" s="33" t="s">
        <v>16</v>
      </c>
      <c r="Q5" s="33" t="s">
        <v>16</v>
      </c>
      <c r="R5" s="33" t="s">
        <v>16</v>
      </c>
      <c r="S5" s="33" t="s">
        <v>16</v>
      </c>
      <c r="T5" s="9" t="s">
        <v>16</v>
      </c>
      <c r="U5" s="9" t="s">
        <v>16</v>
      </c>
      <c r="V5" s="9" t="s">
        <v>16</v>
      </c>
      <c r="W5" s="9" t="s">
        <v>16</v>
      </c>
    </row>
    <row r="6" spans="1:23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33" t="s">
        <v>16</v>
      </c>
      <c r="G6" s="33" t="s">
        <v>16</v>
      </c>
      <c r="H6" s="70" t="s">
        <v>16</v>
      </c>
      <c r="I6" s="70" t="s">
        <v>16</v>
      </c>
      <c r="J6" s="70" t="s">
        <v>16</v>
      </c>
      <c r="K6" s="70" t="s">
        <v>16</v>
      </c>
      <c r="L6" s="33" t="s">
        <v>16</v>
      </c>
      <c r="M6" s="33" t="s">
        <v>16</v>
      </c>
      <c r="N6" s="99" t="s">
        <v>16</v>
      </c>
      <c r="O6" s="99" t="s">
        <v>16</v>
      </c>
      <c r="P6" s="33" t="s">
        <v>16</v>
      </c>
      <c r="Q6" s="33" t="s">
        <v>16</v>
      </c>
      <c r="R6" s="33" t="s">
        <v>16</v>
      </c>
      <c r="S6" s="33" t="s">
        <v>16</v>
      </c>
      <c r="T6" s="9" t="s">
        <v>16</v>
      </c>
      <c r="U6" s="9" t="s">
        <v>16</v>
      </c>
      <c r="V6" s="9" t="s">
        <v>16</v>
      </c>
      <c r="W6" s="9" t="s">
        <v>16</v>
      </c>
    </row>
    <row r="7" spans="1:23">
      <c r="A7" s="7" t="s">
        <v>19</v>
      </c>
      <c r="B7" s="34">
        <v>0.01</v>
      </c>
      <c r="C7" s="34">
        <v>0.01</v>
      </c>
      <c r="D7" s="34">
        <v>0.01</v>
      </c>
      <c r="E7" s="34">
        <v>0.01</v>
      </c>
      <c r="F7" s="34">
        <v>0.01</v>
      </c>
      <c r="G7" s="34">
        <v>0.01</v>
      </c>
      <c r="H7" s="71">
        <v>0.01</v>
      </c>
      <c r="I7" s="71">
        <v>0.01</v>
      </c>
      <c r="J7" s="71">
        <v>0.01</v>
      </c>
      <c r="K7" s="71">
        <v>0.01</v>
      </c>
      <c r="L7" s="34">
        <v>0.01</v>
      </c>
      <c r="M7" s="34">
        <v>0.01</v>
      </c>
      <c r="N7" s="43">
        <v>0.01</v>
      </c>
      <c r="O7" s="43">
        <v>0.01</v>
      </c>
      <c r="P7" s="34">
        <v>0.01</v>
      </c>
      <c r="Q7" s="34">
        <v>0.01</v>
      </c>
      <c r="R7" s="34">
        <v>0.01</v>
      </c>
      <c r="S7" s="34">
        <v>0.01</v>
      </c>
      <c r="T7" s="11">
        <v>0.01</v>
      </c>
      <c r="U7" s="11">
        <v>0.01</v>
      </c>
      <c r="V7" s="11">
        <v>0.01</v>
      </c>
      <c r="W7" s="11">
        <v>0.01</v>
      </c>
    </row>
    <row r="8" spans="1:23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33" t="s">
        <v>16</v>
      </c>
      <c r="G8" s="33" t="s">
        <v>16</v>
      </c>
      <c r="H8" s="70" t="s">
        <v>16</v>
      </c>
      <c r="I8" s="70" t="s">
        <v>16</v>
      </c>
      <c r="J8" s="70" t="s">
        <v>16</v>
      </c>
      <c r="K8" s="70" t="s">
        <v>16</v>
      </c>
      <c r="L8" s="33" t="s">
        <v>16</v>
      </c>
      <c r="M8" s="33" t="s">
        <v>16</v>
      </c>
      <c r="N8" s="99" t="s">
        <v>16</v>
      </c>
      <c r="O8" s="99" t="s">
        <v>16</v>
      </c>
      <c r="P8" s="33" t="s">
        <v>16</v>
      </c>
      <c r="Q8" s="33" t="s">
        <v>16</v>
      </c>
      <c r="R8" s="33" t="s">
        <v>16</v>
      </c>
      <c r="S8" s="33" t="s">
        <v>16</v>
      </c>
      <c r="T8" s="9" t="s">
        <v>16</v>
      </c>
      <c r="U8" s="9" t="s">
        <v>16</v>
      </c>
      <c r="V8" s="9" t="s">
        <v>16</v>
      </c>
      <c r="W8" s="9" t="s">
        <v>16</v>
      </c>
    </row>
    <row r="9" spans="1:23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23" t="s">
        <v>22</v>
      </c>
      <c r="G9" s="23" t="s">
        <v>22</v>
      </c>
      <c r="H9" s="72" t="s">
        <v>22</v>
      </c>
      <c r="I9" s="72" t="s">
        <v>22</v>
      </c>
      <c r="J9" s="72" t="s">
        <v>22</v>
      </c>
      <c r="K9" s="72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86" t="s">
        <v>22</v>
      </c>
      <c r="S9" s="86" t="s">
        <v>22</v>
      </c>
      <c r="T9" s="89" t="s">
        <v>22</v>
      </c>
      <c r="U9" s="89" t="s">
        <v>22</v>
      </c>
      <c r="V9" s="89" t="s">
        <v>22</v>
      </c>
      <c r="W9" s="89" t="s">
        <v>22</v>
      </c>
    </row>
    <row r="10" spans="1:23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15">
        <v>3</v>
      </c>
      <c r="G10" s="15">
        <v>3</v>
      </c>
      <c r="H10" s="73">
        <v>3</v>
      </c>
      <c r="I10" s="73">
        <v>3</v>
      </c>
      <c r="J10" s="73">
        <v>3</v>
      </c>
      <c r="K10" s="73">
        <v>3</v>
      </c>
      <c r="L10" s="15">
        <v>3</v>
      </c>
      <c r="M10" s="15">
        <v>3</v>
      </c>
      <c r="N10" s="8">
        <v>3</v>
      </c>
      <c r="O10" s="8">
        <v>3</v>
      </c>
      <c r="P10" s="15">
        <v>3</v>
      </c>
      <c r="Q10" s="15">
        <v>3</v>
      </c>
      <c r="R10" s="15">
        <v>3</v>
      </c>
      <c r="S10" s="15">
        <v>3</v>
      </c>
      <c r="T10" s="18">
        <v>3</v>
      </c>
      <c r="U10" s="18">
        <v>3</v>
      </c>
      <c r="V10" s="18">
        <v>3</v>
      </c>
      <c r="W10" s="18">
        <v>3</v>
      </c>
    </row>
    <row r="11" spans="1:23">
      <c r="A11" s="4" t="s">
        <v>25</v>
      </c>
      <c r="B11" s="14"/>
      <c r="C11" s="14"/>
      <c r="D11" s="14"/>
      <c r="E11" s="14"/>
      <c r="F11" s="14"/>
      <c r="G11" s="14"/>
      <c r="H11" s="74"/>
      <c r="I11" s="74"/>
      <c r="J11" s="74"/>
      <c r="K11" s="74"/>
      <c r="L11" s="14"/>
      <c r="M11" s="14"/>
      <c r="N11" s="14"/>
      <c r="O11" s="14"/>
      <c r="P11" s="14"/>
      <c r="Q11" s="14"/>
      <c r="R11" s="14"/>
      <c r="S11" s="14"/>
      <c r="T11" s="19"/>
      <c r="U11" s="19"/>
      <c r="V11" s="19"/>
      <c r="W11" s="19"/>
    </row>
    <row r="12" spans="1:23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15">
        <v>128</v>
      </c>
      <c r="G12" s="15">
        <v>128</v>
      </c>
      <c r="H12" s="73">
        <v>128</v>
      </c>
      <c r="I12" s="73">
        <v>128</v>
      </c>
      <c r="J12" s="73">
        <v>128</v>
      </c>
      <c r="K12" s="73">
        <v>128</v>
      </c>
      <c r="L12" s="15">
        <v>128</v>
      </c>
      <c r="M12" s="15">
        <v>128</v>
      </c>
      <c r="N12" s="8">
        <v>128</v>
      </c>
      <c r="O12" s="8">
        <v>128</v>
      </c>
      <c r="P12" s="15">
        <v>128</v>
      </c>
      <c r="Q12" s="15">
        <v>128</v>
      </c>
      <c r="R12" s="15">
        <v>128</v>
      </c>
      <c r="S12" s="15">
        <v>128</v>
      </c>
      <c r="T12" s="8">
        <v>128</v>
      </c>
      <c r="U12" s="8">
        <v>128</v>
      </c>
      <c r="V12" s="8">
        <v>128</v>
      </c>
      <c r="W12" s="8">
        <v>128</v>
      </c>
    </row>
    <row r="13" spans="1:23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15">
        <v>2</v>
      </c>
      <c r="H13" s="73">
        <v>2</v>
      </c>
      <c r="I13" s="73">
        <v>2</v>
      </c>
      <c r="J13" s="73">
        <v>2</v>
      </c>
      <c r="K13" s="73">
        <v>2</v>
      </c>
      <c r="L13" s="15">
        <v>2</v>
      </c>
      <c r="M13" s="15">
        <v>2</v>
      </c>
      <c r="N13" s="8">
        <v>2</v>
      </c>
      <c r="O13" s="8">
        <v>2</v>
      </c>
      <c r="P13" s="15">
        <v>2</v>
      </c>
      <c r="Q13" s="15">
        <v>2</v>
      </c>
      <c r="R13" s="15">
        <v>2</v>
      </c>
      <c r="S13" s="15">
        <v>2</v>
      </c>
      <c r="T13" s="8">
        <v>2</v>
      </c>
      <c r="U13" s="8">
        <v>2</v>
      </c>
      <c r="V13" s="8">
        <v>2</v>
      </c>
      <c r="W13" s="8">
        <v>2</v>
      </c>
    </row>
    <row r="14" spans="1:23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15">
        <v>2</v>
      </c>
      <c r="H14" s="73">
        <v>2</v>
      </c>
      <c r="I14" s="73">
        <v>2</v>
      </c>
      <c r="J14" s="73">
        <v>2</v>
      </c>
      <c r="K14" s="73">
        <v>2</v>
      </c>
      <c r="L14" s="15">
        <v>2</v>
      </c>
      <c r="M14" s="15">
        <v>2</v>
      </c>
      <c r="N14" s="8">
        <v>2</v>
      </c>
      <c r="O14" s="8">
        <v>2</v>
      </c>
      <c r="P14" s="15">
        <v>2</v>
      </c>
      <c r="Q14" s="15">
        <v>2</v>
      </c>
      <c r="R14" s="15">
        <v>2</v>
      </c>
      <c r="S14" s="15">
        <v>2</v>
      </c>
      <c r="T14" s="8">
        <v>2</v>
      </c>
      <c r="U14" s="8">
        <v>2</v>
      </c>
      <c r="V14" s="8">
        <v>2</v>
      </c>
      <c r="W14" s="8">
        <v>2</v>
      </c>
    </row>
    <row r="15" spans="1:23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15">
        <v>3</v>
      </c>
      <c r="G15" s="15">
        <v>3</v>
      </c>
      <c r="H15" s="73">
        <v>3</v>
      </c>
      <c r="I15" s="73">
        <v>3</v>
      </c>
      <c r="J15" s="73">
        <v>3</v>
      </c>
      <c r="K15" s="73">
        <v>3</v>
      </c>
      <c r="L15" s="15">
        <v>3</v>
      </c>
      <c r="M15" s="15">
        <v>3</v>
      </c>
      <c r="N15" s="8">
        <v>3</v>
      </c>
      <c r="O15" s="8">
        <v>3</v>
      </c>
      <c r="P15" s="15">
        <v>3</v>
      </c>
      <c r="Q15" s="15">
        <v>3</v>
      </c>
      <c r="R15" s="15">
        <v>3</v>
      </c>
      <c r="S15" s="15">
        <v>3</v>
      </c>
      <c r="T15" s="8">
        <v>3</v>
      </c>
      <c r="U15" s="8">
        <v>3</v>
      </c>
      <c r="V15" s="8">
        <v>3</v>
      </c>
      <c r="W15" s="8">
        <v>3</v>
      </c>
    </row>
    <row r="16" spans="1:23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15">
        <f t="shared" si="0"/>
        <v>23</v>
      </c>
      <c r="G16" s="15">
        <f t="shared" si="0"/>
        <v>23</v>
      </c>
      <c r="H16" s="73">
        <f>H15+10*LOG10(H4)</f>
        <v>23</v>
      </c>
      <c r="I16" s="73">
        <f>I15+10*LOG10(I4)</f>
        <v>23</v>
      </c>
      <c r="J16" s="73">
        <f>J15+10*LOG10(J4)</f>
        <v>23</v>
      </c>
      <c r="K16" s="73">
        <f>K15+10*LOG10(K4)</f>
        <v>23</v>
      </c>
      <c r="L16" s="15">
        <f>3+10*LOG10(100)</f>
        <v>23</v>
      </c>
      <c r="M16" s="15">
        <f>3+10*LOG10(100)</f>
        <v>23</v>
      </c>
      <c r="N16" s="8">
        <f t="shared" ref="N16:S16" si="1">N15+10*LOG10(N4)</f>
        <v>23</v>
      </c>
      <c r="O16" s="8">
        <f t="shared" si="1"/>
        <v>23</v>
      </c>
      <c r="P16" s="15">
        <f t="shared" si="1"/>
        <v>23</v>
      </c>
      <c r="Q16" s="15">
        <f t="shared" si="1"/>
        <v>23</v>
      </c>
      <c r="R16" s="15">
        <f t="shared" si="1"/>
        <v>23</v>
      </c>
      <c r="S16" s="15">
        <f t="shared" si="1"/>
        <v>23</v>
      </c>
      <c r="T16" s="8">
        <f>T15+10*LOG10(T4)</f>
        <v>23</v>
      </c>
      <c r="U16" s="8">
        <f>U15+10*LOG10(U4)</f>
        <v>23</v>
      </c>
      <c r="V16" s="8">
        <f>V15+10*LOG10(V4)</f>
        <v>23</v>
      </c>
      <c r="W16" s="8">
        <f>W15+10*LOG10(W4)</f>
        <v>23</v>
      </c>
    </row>
    <row r="17" spans="1:23" ht="28.3">
      <c r="A17" s="7" t="s">
        <v>35</v>
      </c>
      <c r="B17" s="15">
        <f t="shared" ref="B17:G17" si="2">B15+10*LOG10(B41/1000000)</f>
        <v>21.396037294708371</v>
      </c>
      <c r="C17" s="15">
        <f t="shared" si="2"/>
        <v>21.396037294708371</v>
      </c>
      <c r="D17" s="15">
        <f t="shared" si="2"/>
        <v>18.385737338068559</v>
      </c>
      <c r="E17" s="15">
        <f t="shared" si="2"/>
        <v>18.385737338068559</v>
      </c>
      <c r="F17" s="15">
        <f t="shared" si="2"/>
        <v>21.396037294708371</v>
      </c>
      <c r="G17" s="15">
        <f t="shared" si="2"/>
        <v>21.396037294708371</v>
      </c>
      <c r="H17" s="73">
        <f>H15+10*LOG10(H41/1000000)</f>
        <v>21.396037294708371</v>
      </c>
      <c r="I17" s="73">
        <f>I15+10*LOG10(I41/1000000)</f>
        <v>21.396037294708371</v>
      </c>
      <c r="J17" s="73">
        <f>J15+10*LOG10(J41/1000000)</f>
        <v>18.385737338068559</v>
      </c>
      <c r="K17" s="73">
        <f>K15+10*LOG10(K41/1000000)</f>
        <v>18.385737338068559</v>
      </c>
      <c r="L17" s="15">
        <f t="shared" ref="L17:M17" si="3">L15+10*LOG10(L41/1000000)</f>
        <v>21.396037294708371</v>
      </c>
      <c r="M17" s="15">
        <f t="shared" si="3"/>
        <v>21.396037294708371</v>
      </c>
      <c r="N17" s="8">
        <f t="shared" ref="N17:S17" si="4">N15+10*LOG10(N41/1000000)</f>
        <v>21.396037294708371</v>
      </c>
      <c r="O17" s="8">
        <f t="shared" si="4"/>
        <v>21.396037294708371</v>
      </c>
      <c r="P17" s="15">
        <f t="shared" si="4"/>
        <v>21.396037294708371</v>
      </c>
      <c r="Q17" s="15">
        <f t="shared" si="4"/>
        <v>21.396037294708371</v>
      </c>
      <c r="R17" s="15">
        <f t="shared" si="4"/>
        <v>18.385737338068559</v>
      </c>
      <c r="S17" s="15">
        <f t="shared" si="4"/>
        <v>18.385737338068559</v>
      </c>
      <c r="T17" s="8">
        <f>T15+10*LOG10(T41/1000000)</f>
        <v>21.396037294708371</v>
      </c>
      <c r="U17" s="8">
        <f>U15+10*LOG10(U41/1000000)</f>
        <v>21.396037294708371</v>
      </c>
      <c r="V17" s="8">
        <f>V15+10*LOG10(V41/1000000)</f>
        <v>18.385737338068559</v>
      </c>
      <c r="W17" s="8">
        <f>W15+10*LOG10(W41/1000000)</f>
        <v>18.385737338068559</v>
      </c>
    </row>
    <row r="18" spans="1:23" ht="42.45">
      <c r="A18" s="16" t="s">
        <v>37</v>
      </c>
      <c r="B18" s="15">
        <f t="shared" ref="B18:G18" si="5">B19+10*LOG10(B12/B13)-B20</f>
        <v>26.061799739838872</v>
      </c>
      <c r="C18" s="15">
        <f t="shared" si="5"/>
        <v>26.061799739838872</v>
      </c>
      <c r="D18" s="15">
        <f t="shared" si="5"/>
        <v>26.061799739838872</v>
      </c>
      <c r="E18" s="15">
        <f t="shared" si="5"/>
        <v>26.061799739838872</v>
      </c>
      <c r="F18" s="15">
        <f t="shared" si="5"/>
        <v>20.591799739838873</v>
      </c>
      <c r="G18" s="15">
        <f t="shared" si="5"/>
        <v>20.591799739838873</v>
      </c>
      <c r="H18" s="73">
        <f>H19+10*LOG10(H12/H13)-H20</f>
        <v>26.061799739838872</v>
      </c>
      <c r="I18" s="73">
        <f>I19+10*LOG10(I12/I13)-I20</f>
        <v>26.061799739838872</v>
      </c>
      <c r="J18" s="73">
        <f>J19+10*LOG10(J12/J13)-J20</f>
        <v>26.061799739838872</v>
      </c>
      <c r="K18" s="73">
        <f>K19+10*LOG10(K12/K13)-K20</f>
        <v>26.061799739838872</v>
      </c>
      <c r="L18" s="15">
        <f t="shared" ref="L18:M18" si="6">L19+10*LOG10(L12/L13)-L20</f>
        <v>22.581799739838871</v>
      </c>
      <c r="M18" s="15">
        <f t="shared" si="6"/>
        <v>22.581799739838871</v>
      </c>
      <c r="N18" s="8">
        <f t="shared" ref="N18:S18" si="7">N19+10*LOG10(N12/N13)-N20</f>
        <v>26.061799739838872</v>
      </c>
      <c r="O18" s="8">
        <f t="shared" si="7"/>
        <v>26.061799739838872</v>
      </c>
      <c r="P18" s="15">
        <f t="shared" si="7"/>
        <v>26.061799739838872</v>
      </c>
      <c r="Q18" s="15">
        <f t="shared" si="7"/>
        <v>26.061799739838872</v>
      </c>
      <c r="R18" s="15">
        <f t="shared" si="7"/>
        <v>26.061799739838872</v>
      </c>
      <c r="S18" s="15">
        <f t="shared" si="7"/>
        <v>26.061799739838872</v>
      </c>
      <c r="T18" s="8">
        <f>T19+10*LOG10(T12/T13)-T20</f>
        <v>17.061799739838872</v>
      </c>
      <c r="U18" s="8">
        <f>U19+10*LOG10(U12/U13)-U20</f>
        <v>17.061799739838872</v>
      </c>
      <c r="V18" s="8">
        <f>V19+10*LOG10(V12/V13)-V20</f>
        <v>17.061799739838872</v>
      </c>
      <c r="W18" s="8">
        <f>W19+10*LOG10(W12/W13)-W20</f>
        <v>17.061799739838872</v>
      </c>
    </row>
    <row r="19" spans="1:23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15">
        <v>8</v>
      </c>
      <c r="G19" s="15">
        <v>8</v>
      </c>
      <c r="H19" s="73">
        <v>8</v>
      </c>
      <c r="I19" s="73">
        <v>8</v>
      </c>
      <c r="J19" s="73">
        <v>8</v>
      </c>
      <c r="K19" s="73">
        <v>8</v>
      </c>
      <c r="L19" s="87">
        <v>8</v>
      </c>
      <c r="M19" s="87">
        <v>8</v>
      </c>
      <c r="N19" s="8">
        <v>8</v>
      </c>
      <c r="O19" s="8">
        <v>8</v>
      </c>
      <c r="P19" s="15">
        <v>8</v>
      </c>
      <c r="Q19" s="15">
        <v>8</v>
      </c>
      <c r="R19" s="15">
        <v>8</v>
      </c>
      <c r="S19" s="15">
        <v>8</v>
      </c>
      <c r="T19" s="8">
        <v>8</v>
      </c>
      <c r="U19" s="8">
        <v>8</v>
      </c>
      <c r="V19" s="8">
        <v>8</v>
      </c>
      <c r="W19" s="8">
        <v>8</v>
      </c>
    </row>
    <row r="20" spans="1:23" ht="42.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23">
        <v>5.47</v>
      </c>
      <c r="G20" s="23">
        <v>5.47</v>
      </c>
      <c r="H20" s="72">
        <v>0</v>
      </c>
      <c r="I20" s="72">
        <v>0</v>
      </c>
      <c r="J20" s="72">
        <v>0</v>
      </c>
      <c r="K20" s="72">
        <v>0</v>
      </c>
      <c r="L20" s="86">
        <v>3.48</v>
      </c>
      <c r="M20" s="86">
        <v>3.48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6">
        <v>0</v>
      </c>
      <c r="T20" s="86">
        <v>9</v>
      </c>
      <c r="U20" s="86">
        <v>9</v>
      </c>
      <c r="V20" s="86">
        <v>9</v>
      </c>
      <c r="W20" s="86">
        <v>9</v>
      </c>
    </row>
    <row r="21" spans="1:23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72">
        <v>0</v>
      </c>
      <c r="I21" s="72">
        <v>0</v>
      </c>
      <c r="J21" s="72">
        <v>0</v>
      </c>
      <c r="K21" s="72">
        <v>0</v>
      </c>
      <c r="L21" s="86">
        <v>0</v>
      </c>
      <c r="M21" s="86">
        <v>0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86">
        <v>0</v>
      </c>
      <c r="W21" s="86">
        <v>0</v>
      </c>
    </row>
    <row r="22" spans="1:23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73">
        <v>0</v>
      </c>
      <c r="I22" s="73">
        <v>0</v>
      </c>
      <c r="J22" s="73">
        <v>0</v>
      </c>
      <c r="K22" s="73">
        <v>0</v>
      </c>
      <c r="L22" s="15">
        <v>0</v>
      </c>
      <c r="M22" s="15">
        <v>0</v>
      </c>
      <c r="N22" s="8">
        <v>0</v>
      </c>
      <c r="O22" s="8">
        <v>0</v>
      </c>
      <c r="P22" s="15">
        <v>0</v>
      </c>
      <c r="Q22" s="15">
        <v>0</v>
      </c>
      <c r="R22" s="15">
        <v>0</v>
      </c>
      <c r="S22" s="15">
        <v>0</v>
      </c>
      <c r="T22" s="8">
        <v>0</v>
      </c>
      <c r="U22" s="8">
        <v>0</v>
      </c>
      <c r="V22" s="8">
        <v>0</v>
      </c>
      <c r="W22" s="8">
        <v>0</v>
      </c>
    </row>
    <row r="23" spans="1:23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73">
        <v>0</v>
      </c>
      <c r="I23" s="73">
        <v>0</v>
      </c>
      <c r="J23" s="73">
        <v>0</v>
      </c>
      <c r="K23" s="73">
        <v>0</v>
      </c>
      <c r="L23" s="15">
        <v>0</v>
      </c>
      <c r="M23" s="15">
        <v>0</v>
      </c>
      <c r="N23" s="8">
        <v>0</v>
      </c>
      <c r="O23" s="8">
        <v>0</v>
      </c>
      <c r="P23" s="15">
        <v>0</v>
      </c>
      <c r="Q23" s="15">
        <v>0</v>
      </c>
      <c r="R23" s="15">
        <v>0</v>
      </c>
      <c r="S23" s="15">
        <v>0</v>
      </c>
      <c r="T23" s="8">
        <v>0</v>
      </c>
      <c r="U23" s="8">
        <v>0</v>
      </c>
      <c r="V23" s="8">
        <v>0</v>
      </c>
      <c r="W23" s="8">
        <v>0</v>
      </c>
    </row>
    <row r="24" spans="1:23" ht="28.3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15">
        <v>3</v>
      </c>
      <c r="G24" s="15">
        <v>3</v>
      </c>
      <c r="H24" s="73">
        <v>3</v>
      </c>
      <c r="I24" s="73">
        <v>3</v>
      </c>
      <c r="J24" s="73">
        <v>3</v>
      </c>
      <c r="K24" s="73">
        <v>3</v>
      </c>
      <c r="L24" s="15">
        <v>3</v>
      </c>
      <c r="M24" s="15">
        <v>3</v>
      </c>
      <c r="N24" s="8">
        <v>3</v>
      </c>
      <c r="O24" s="8">
        <v>3</v>
      </c>
      <c r="P24" s="15">
        <v>3</v>
      </c>
      <c r="Q24" s="15">
        <v>3</v>
      </c>
      <c r="R24" s="15">
        <v>3</v>
      </c>
      <c r="S24" s="15">
        <v>3</v>
      </c>
      <c r="T24" s="8">
        <v>3</v>
      </c>
      <c r="U24" s="8">
        <v>3</v>
      </c>
      <c r="V24" s="8">
        <v>3</v>
      </c>
      <c r="W24" s="8">
        <v>3</v>
      </c>
    </row>
    <row r="25" spans="1:23">
      <c r="A25" s="7" t="s">
        <v>49</v>
      </c>
      <c r="B25" s="15">
        <f t="shared" ref="B25:G25" si="8">B17+B18+B21+B22-B24</f>
        <v>44.457837034547239</v>
      </c>
      <c r="C25" s="15">
        <f t="shared" si="8"/>
        <v>44.457837034547239</v>
      </c>
      <c r="D25" s="15">
        <f t="shared" si="8"/>
        <v>41.447537077907427</v>
      </c>
      <c r="E25" s="15">
        <f t="shared" si="8"/>
        <v>41.447537077907427</v>
      </c>
      <c r="F25" s="15">
        <f t="shared" si="8"/>
        <v>38.98783703454724</v>
      </c>
      <c r="G25" s="15">
        <f t="shared" si="8"/>
        <v>38.98783703454724</v>
      </c>
      <c r="H25" s="73">
        <f>H17+H18+H21+H22-H24</f>
        <v>44.457837034547239</v>
      </c>
      <c r="I25" s="73">
        <f>I17+I18+I21+I22-I24</f>
        <v>44.457837034547239</v>
      </c>
      <c r="J25" s="73">
        <f>J17+J18+J21+J22-J24</f>
        <v>41.447537077907427</v>
      </c>
      <c r="K25" s="73">
        <f>K17+K18+K21+K22-K24</f>
        <v>41.447537077907427</v>
      </c>
      <c r="L25" s="15">
        <f t="shared" ref="L25:M25" si="9">L17+L18+L21+L22-L24</f>
        <v>40.977837034547242</v>
      </c>
      <c r="M25" s="15">
        <f t="shared" si="9"/>
        <v>40.977837034547242</v>
      </c>
      <c r="N25" s="8">
        <f t="shared" ref="N25:S25" si="10">N17+N18+N21+N22-N24</f>
        <v>44.457837034547239</v>
      </c>
      <c r="O25" s="8">
        <f t="shared" si="10"/>
        <v>44.457837034547239</v>
      </c>
      <c r="P25" s="15">
        <f t="shared" si="10"/>
        <v>44.457837034547239</v>
      </c>
      <c r="Q25" s="15">
        <f t="shared" si="10"/>
        <v>44.457837034547239</v>
      </c>
      <c r="R25" s="15">
        <f t="shared" si="10"/>
        <v>41.447537077907427</v>
      </c>
      <c r="S25" s="15">
        <f t="shared" si="10"/>
        <v>41.447537077907427</v>
      </c>
      <c r="T25" s="8">
        <f>T17+T18+T21+T22-T24</f>
        <v>35.457837034547239</v>
      </c>
      <c r="U25" s="8">
        <f>U17+U18+U21+U22-U24</f>
        <v>35.457837034547239</v>
      </c>
      <c r="V25" s="8">
        <f>V17+V18+V21+V22-V24</f>
        <v>32.447537077907427</v>
      </c>
      <c r="W25" s="8">
        <f>W17+W18+W21+W22-W24</f>
        <v>32.447537077907427</v>
      </c>
    </row>
    <row r="26" spans="1:23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33" t="s">
        <v>16</v>
      </c>
      <c r="G26" s="33" t="s">
        <v>16</v>
      </c>
      <c r="H26" s="70" t="s">
        <v>16</v>
      </c>
      <c r="I26" s="70" t="s">
        <v>16</v>
      </c>
      <c r="J26" s="70" t="s">
        <v>16</v>
      </c>
      <c r="K26" s="70" t="s">
        <v>16</v>
      </c>
      <c r="L26" s="33" t="s">
        <v>16</v>
      </c>
      <c r="M26" s="33" t="s">
        <v>16</v>
      </c>
      <c r="N26" s="99" t="s">
        <v>16</v>
      </c>
      <c r="O26" s="99" t="s">
        <v>16</v>
      </c>
      <c r="P26" s="33" t="s">
        <v>16</v>
      </c>
      <c r="Q26" s="33" t="s">
        <v>16</v>
      </c>
      <c r="R26" s="33" t="s">
        <v>16</v>
      </c>
      <c r="S26" s="33" t="s">
        <v>16</v>
      </c>
      <c r="T26" s="99" t="s">
        <v>16</v>
      </c>
      <c r="U26" s="99" t="s">
        <v>16</v>
      </c>
      <c r="V26" s="99" t="s">
        <v>16</v>
      </c>
      <c r="W26" s="99" t="s">
        <v>16</v>
      </c>
    </row>
    <row r="27" spans="1:23">
      <c r="A27" s="4" t="s">
        <v>52</v>
      </c>
      <c r="B27" s="14"/>
      <c r="C27" s="14"/>
      <c r="D27" s="14"/>
      <c r="E27" s="14"/>
      <c r="F27" s="14"/>
      <c r="G27" s="14"/>
      <c r="H27" s="74"/>
      <c r="I27" s="74"/>
      <c r="J27" s="74"/>
      <c r="K27" s="7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1:23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15">
        <v>8</v>
      </c>
      <c r="G28" s="15">
        <v>4</v>
      </c>
      <c r="H28" s="73">
        <v>8</v>
      </c>
      <c r="I28" s="73">
        <v>4</v>
      </c>
      <c r="J28" s="73">
        <v>8</v>
      </c>
      <c r="K28" s="73">
        <v>4</v>
      </c>
      <c r="L28" s="15">
        <v>8</v>
      </c>
      <c r="M28" s="15">
        <v>4</v>
      </c>
      <c r="N28" s="8">
        <v>8</v>
      </c>
      <c r="O28" s="8">
        <v>4</v>
      </c>
      <c r="P28" s="15">
        <v>8</v>
      </c>
      <c r="Q28" s="15">
        <v>4</v>
      </c>
      <c r="R28" s="15">
        <v>8</v>
      </c>
      <c r="S28" s="15">
        <v>4</v>
      </c>
      <c r="T28" s="8">
        <v>8</v>
      </c>
      <c r="U28" s="8">
        <v>4</v>
      </c>
      <c r="V28" s="8">
        <v>8</v>
      </c>
      <c r="W28" s="8">
        <v>4</v>
      </c>
    </row>
    <row r="29" spans="1:23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15">
        <v>2</v>
      </c>
      <c r="G29" s="15">
        <v>1</v>
      </c>
      <c r="H29" s="73">
        <v>2</v>
      </c>
      <c r="I29" s="73">
        <v>1</v>
      </c>
      <c r="J29" s="73">
        <v>2</v>
      </c>
      <c r="K29" s="73">
        <v>1</v>
      </c>
      <c r="L29" s="15">
        <v>2</v>
      </c>
      <c r="M29" s="15">
        <v>1</v>
      </c>
      <c r="N29" s="8">
        <v>2</v>
      </c>
      <c r="O29" s="8">
        <v>1</v>
      </c>
      <c r="P29" s="15">
        <v>2</v>
      </c>
      <c r="Q29" s="15">
        <v>1</v>
      </c>
      <c r="R29" s="15">
        <v>2</v>
      </c>
      <c r="S29" s="15">
        <v>1</v>
      </c>
      <c r="T29" s="8">
        <v>2</v>
      </c>
      <c r="U29" s="8">
        <v>1</v>
      </c>
      <c r="V29" s="8">
        <v>2</v>
      </c>
      <c r="W29" s="8">
        <v>1</v>
      </c>
    </row>
    <row r="30" spans="1:23" ht="56.6">
      <c r="A30" s="7" t="s">
        <v>55</v>
      </c>
      <c r="B30" s="15">
        <f t="shared" ref="B30:G30" si="11">B31+10*LOG10(B28/B29)-B32</f>
        <v>11.020599913279625</v>
      </c>
      <c r="C30" s="15">
        <f t="shared" si="11"/>
        <v>11.020599913279625</v>
      </c>
      <c r="D30" s="15">
        <f t="shared" si="11"/>
        <v>11.020599913279625</v>
      </c>
      <c r="E30" s="15">
        <f t="shared" si="11"/>
        <v>11.020599913279625</v>
      </c>
      <c r="F30" s="15">
        <f t="shared" si="11"/>
        <v>11.020599913279625</v>
      </c>
      <c r="G30" s="15">
        <f t="shared" si="11"/>
        <v>11.020599913279625</v>
      </c>
      <c r="H30" s="73">
        <f>H31+10*LOG10(H28/H29)-H32</f>
        <v>11.020599913279625</v>
      </c>
      <c r="I30" s="73">
        <f>I31+10*LOG10(I28/I29)-I32</f>
        <v>11.020599913279625</v>
      </c>
      <c r="J30" s="73">
        <f>J31+10*LOG10(J28/J29)-J32</f>
        <v>11.020599913279625</v>
      </c>
      <c r="K30" s="73">
        <f>K31+10*LOG10(K28/K29)-K32</f>
        <v>11.020599913279625</v>
      </c>
      <c r="L30" s="15">
        <f t="shared" ref="L30:M30" si="12">L31+10*LOG10(L28/L29)-L32</f>
        <v>11.020599913279625</v>
      </c>
      <c r="M30" s="15">
        <f t="shared" si="12"/>
        <v>11.020599913279625</v>
      </c>
      <c r="N30" s="8">
        <f t="shared" ref="N30:S30" si="13">N31+10*LOG10(N28/N29)-N32</f>
        <v>11.020599913279625</v>
      </c>
      <c r="O30" s="8">
        <f t="shared" si="13"/>
        <v>11.020599913279625</v>
      </c>
      <c r="P30" s="15">
        <f t="shared" si="13"/>
        <v>11.020599913279625</v>
      </c>
      <c r="Q30" s="15">
        <f t="shared" si="13"/>
        <v>11.020599913279625</v>
      </c>
      <c r="R30" s="15">
        <f t="shared" si="13"/>
        <v>11.020599913279625</v>
      </c>
      <c r="S30" s="15">
        <f t="shared" si="13"/>
        <v>11.020599913279625</v>
      </c>
      <c r="T30" s="8">
        <f>T31+10*LOG10(T28/T29)-T32</f>
        <v>6.0205999132796251</v>
      </c>
      <c r="U30" s="8">
        <f>U31+10*LOG10(U28/U29)-U32</f>
        <v>6.0205999132796251</v>
      </c>
      <c r="V30" s="8">
        <f>V31+10*LOG10(V28/V29)-V32</f>
        <v>6.0205999132796251</v>
      </c>
      <c r="W30" s="8">
        <f>W31+10*LOG10(W28/W29)-W32</f>
        <v>6.0205999132796251</v>
      </c>
    </row>
    <row r="31" spans="1:23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15">
        <v>5</v>
      </c>
      <c r="G31" s="15">
        <v>5</v>
      </c>
      <c r="H31" s="73">
        <v>5</v>
      </c>
      <c r="I31" s="73">
        <v>5</v>
      </c>
      <c r="J31" s="73">
        <v>5</v>
      </c>
      <c r="K31" s="73">
        <v>5</v>
      </c>
      <c r="L31" s="15">
        <v>5</v>
      </c>
      <c r="M31" s="15">
        <v>5</v>
      </c>
      <c r="N31" s="8">
        <v>5</v>
      </c>
      <c r="O31" s="8">
        <v>5</v>
      </c>
      <c r="P31" s="15">
        <v>5</v>
      </c>
      <c r="Q31" s="15">
        <v>5</v>
      </c>
      <c r="R31" s="15">
        <v>5</v>
      </c>
      <c r="S31" s="15">
        <v>5</v>
      </c>
      <c r="T31" s="8">
        <v>5</v>
      </c>
      <c r="U31" s="8">
        <v>5</v>
      </c>
      <c r="V31" s="8">
        <v>5</v>
      </c>
      <c r="W31" s="8">
        <v>5</v>
      </c>
    </row>
    <row r="32" spans="1:23" ht="42.45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72">
        <v>0</v>
      </c>
      <c r="I32" s="72">
        <v>0</v>
      </c>
      <c r="J32" s="72">
        <v>0</v>
      </c>
      <c r="K32" s="72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5</v>
      </c>
      <c r="U32" s="86">
        <v>5</v>
      </c>
      <c r="V32" s="86">
        <v>5</v>
      </c>
      <c r="W32" s="86">
        <v>5</v>
      </c>
    </row>
    <row r="33" spans="1:23" ht="28.3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73">
        <v>0</v>
      </c>
      <c r="I33" s="73">
        <v>0</v>
      </c>
      <c r="J33" s="73">
        <v>0</v>
      </c>
      <c r="K33" s="73">
        <v>0</v>
      </c>
      <c r="L33" s="15">
        <v>0</v>
      </c>
      <c r="M33" s="15">
        <v>0</v>
      </c>
      <c r="N33" s="8">
        <v>0</v>
      </c>
      <c r="O33" s="8">
        <v>0</v>
      </c>
      <c r="P33" s="15">
        <v>0</v>
      </c>
      <c r="Q33" s="15">
        <v>0</v>
      </c>
      <c r="R33" s="15">
        <v>0</v>
      </c>
      <c r="S33" s="15">
        <v>0</v>
      </c>
      <c r="T33" s="8">
        <v>0</v>
      </c>
      <c r="U33" s="8">
        <v>0</v>
      </c>
      <c r="V33" s="8">
        <v>0</v>
      </c>
      <c r="W33" s="8">
        <v>0</v>
      </c>
    </row>
    <row r="34" spans="1:23" ht="28.3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15">
        <v>1</v>
      </c>
      <c r="G34" s="15">
        <v>1</v>
      </c>
      <c r="H34" s="73">
        <v>1</v>
      </c>
      <c r="I34" s="73">
        <v>1</v>
      </c>
      <c r="J34" s="73">
        <v>1</v>
      </c>
      <c r="K34" s="73">
        <v>1</v>
      </c>
      <c r="L34" s="15">
        <v>1</v>
      </c>
      <c r="M34" s="15">
        <v>1</v>
      </c>
      <c r="N34" s="8">
        <v>1</v>
      </c>
      <c r="O34" s="8">
        <v>1</v>
      </c>
      <c r="P34" s="15">
        <v>1</v>
      </c>
      <c r="Q34" s="15">
        <v>1</v>
      </c>
      <c r="R34" s="15">
        <v>1</v>
      </c>
      <c r="S34" s="15">
        <v>1</v>
      </c>
      <c r="T34" s="8">
        <v>1</v>
      </c>
      <c r="U34" s="8">
        <v>1</v>
      </c>
      <c r="V34" s="8">
        <v>1</v>
      </c>
      <c r="W34" s="8">
        <v>1</v>
      </c>
    </row>
    <row r="35" spans="1:23">
      <c r="A35" s="7" t="s">
        <v>60</v>
      </c>
      <c r="B35" s="8">
        <v>7</v>
      </c>
      <c r="C35" s="8">
        <v>7</v>
      </c>
      <c r="D35" s="8">
        <v>7</v>
      </c>
      <c r="E35" s="8">
        <v>7</v>
      </c>
      <c r="F35" s="8">
        <v>10</v>
      </c>
      <c r="G35" s="8">
        <v>10</v>
      </c>
      <c r="H35" s="69">
        <v>7</v>
      </c>
      <c r="I35" s="69">
        <v>7</v>
      </c>
      <c r="J35" s="69">
        <v>7</v>
      </c>
      <c r="K35" s="69">
        <v>7</v>
      </c>
      <c r="L35" s="15">
        <v>10</v>
      </c>
      <c r="M35" s="15">
        <v>10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</row>
    <row r="36" spans="1:23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69">
        <v>-174</v>
      </c>
      <c r="I36" s="69">
        <v>-174</v>
      </c>
      <c r="J36" s="69">
        <v>-174</v>
      </c>
      <c r="K36" s="69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</row>
    <row r="37" spans="1:23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23">
        <v>-999</v>
      </c>
      <c r="G37" s="23">
        <v>-999</v>
      </c>
      <c r="H37" s="72">
        <v>-999</v>
      </c>
      <c r="I37" s="72">
        <v>-999</v>
      </c>
      <c r="J37" s="72">
        <v>-999</v>
      </c>
      <c r="K37" s="72">
        <v>-999</v>
      </c>
      <c r="L37" s="86">
        <v>-174</v>
      </c>
      <c r="M37" s="86">
        <v>-174</v>
      </c>
      <c r="N37" s="89">
        <v>-174</v>
      </c>
      <c r="O37" s="89">
        <v>-174</v>
      </c>
      <c r="P37" s="86">
        <v>-999</v>
      </c>
      <c r="Q37" s="86">
        <v>-999</v>
      </c>
      <c r="R37" s="86">
        <v>-999</v>
      </c>
      <c r="S37" s="86">
        <v>-999</v>
      </c>
      <c r="T37" s="86">
        <v>-999</v>
      </c>
      <c r="U37" s="86">
        <v>-999</v>
      </c>
      <c r="V37" s="86">
        <v>-999</v>
      </c>
      <c r="W37" s="86">
        <v>-999</v>
      </c>
    </row>
    <row r="38" spans="1:23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15" t="s">
        <v>16</v>
      </c>
      <c r="G38" s="15" t="s">
        <v>16</v>
      </c>
      <c r="H38" s="73" t="s">
        <v>16</v>
      </c>
      <c r="I38" s="73" t="s">
        <v>16</v>
      </c>
      <c r="J38" s="73" t="s">
        <v>16</v>
      </c>
      <c r="K38" s="73" t="s">
        <v>16</v>
      </c>
      <c r="L38" s="15" t="s">
        <v>16</v>
      </c>
      <c r="M38" s="15" t="s">
        <v>16</v>
      </c>
      <c r="N38" s="8" t="s">
        <v>16</v>
      </c>
      <c r="O38" s="8" t="s">
        <v>16</v>
      </c>
      <c r="P38" s="15" t="s">
        <v>16</v>
      </c>
      <c r="Q38" s="15" t="s">
        <v>16</v>
      </c>
      <c r="R38" s="15" t="s">
        <v>16</v>
      </c>
      <c r="S38" s="15" t="s">
        <v>16</v>
      </c>
      <c r="T38" s="8" t="s">
        <v>16</v>
      </c>
      <c r="U38" s="8" t="s">
        <v>16</v>
      </c>
      <c r="V38" s="8" t="s">
        <v>16</v>
      </c>
      <c r="W38" s="8" t="s">
        <v>16</v>
      </c>
    </row>
    <row r="39" spans="1:23" ht="28.3">
      <c r="A39" s="7" t="s">
        <v>108</v>
      </c>
      <c r="B39" s="15">
        <f t="shared" ref="B39:G39" si="14">10*LOG10(10^((B35+B36)/10)+10^(B37/10))</f>
        <v>-167.00000000000003</v>
      </c>
      <c r="C39" s="15">
        <f t="shared" si="14"/>
        <v>-167.00000000000003</v>
      </c>
      <c r="D39" s="15">
        <f t="shared" si="14"/>
        <v>-167.00000000000003</v>
      </c>
      <c r="E39" s="15">
        <f t="shared" si="14"/>
        <v>-167.00000000000003</v>
      </c>
      <c r="F39" s="15">
        <f t="shared" si="14"/>
        <v>-164</v>
      </c>
      <c r="G39" s="15">
        <f t="shared" si="14"/>
        <v>-164</v>
      </c>
      <c r="H39" s="73">
        <f>10*LOG10(10^((H35+H36)/10)+10^(H37/10))</f>
        <v>-167.00000000000003</v>
      </c>
      <c r="I39" s="73">
        <f>10*LOG10(10^((I35+I36)/10)+10^(I37/10))</f>
        <v>-167.00000000000003</v>
      </c>
      <c r="J39" s="73">
        <f>10*LOG10(10^((J35+J36)/10)+10^(J37/10))</f>
        <v>-167.00000000000003</v>
      </c>
      <c r="K39" s="73">
        <f>10*LOG10(10^((K35+K36)/10)+10^(K37/10))</f>
        <v>-167.00000000000003</v>
      </c>
      <c r="L39" s="15">
        <f t="shared" ref="L39:M39" si="15">10*LOG10(10^((L35+L36)/10)+10^(L37/10))</f>
        <v>-163.58607314841774</v>
      </c>
      <c r="M39" s="15">
        <f t="shared" si="15"/>
        <v>-163.58607314841774</v>
      </c>
      <c r="N39" s="8">
        <f t="shared" ref="N39:S39" si="16">10*LOG10(10^((N35+N36)/10)+10^(N37/10))</f>
        <v>-166.20990250347435</v>
      </c>
      <c r="O39" s="8">
        <f t="shared" si="16"/>
        <v>-166.20990250347435</v>
      </c>
      <c r="P39" s="15">
        <f t="shared" si="16"/>
        <v>-167.00000000000003</v>
      </c>
      <c r="Q39" s="15">
        <f t="shared" si="16"/>
        <v>-167.00000000000003</v>
      </c>
      <c r="R39" s="15">
        <f t="shared" si="16"/>
        <v>-167.00000000000003</v>
      </c>
      <c r="S39" s="15">
        <f t="shared" si="16"/>
        <v>-167.00000000000003</v>
      </c>
      <c r="T39" s="8">
        <f>10*LOG10(10^((T35+T36)/10)+10^(T37/10))</f>
        <v>-167.00000000000003</v>
      </c>
      <c r="U39" s="8">
        <f>10*LOG10(10^((U35+U36)/10)+10^(U37/10))</f>
        <v>-167.00000000000003</v>
      </c>
      <c r="V39" s="8">
        <f>10*LOG10(10^((V35+V36)/10)+10^(V37/10))</f>
        <v>-167.00000000000003</v>
      </c>
      <c r="W39" s="8">
        <f>10*LOG10(10^((W35+W36)/10)+10^(W37/10))</f>
        <v>-167.00000000000003</v>
      </c>
    </row>
    <row r="40" spans="1:23" ht="28.3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33" t="s">
        <v>16</v>
      </c>
      <c r="G40" s="33" t="s">
        <v>16</v>
      </c>
      <c r="H40" s="70" t="s">
        <v>16</v>
      </c>
      <c r="I40" s="70" t="s">
        <v>16</v>
      </c>
      <c r="J40" s="70" t="s">
        <v>16</v>
      </c>
      <c r="K40" s="70" t="s">
        <v>16</v>
      </c>
      <c r="L40" s="33" t="s">
        <v>16</v>
      </c>
      <c r="M40" s="33" t="s">
        <v>16</v>
      </c>
      <c r="N40" s="99" t="s">
        <v>16</v>
      </c>
      <c r="O40" s="99" t="s">
        <v>16</v>
      </c>
      <c r="P40" s="33" t="s">
        <v>16</v>
      </c>
      <c r="Q40" s="33" t="s">
        <v>16</v>
      </c>
      <c r="R40" s="33" t="s">
        <v>16</v>
      </c>
      <c r="S40" s="33" t="s">
        <v>16</v>
      </c>
      <c r="T40" s="99" t="s">
        <v>16</v>
      </c>
      <c r="U40" s="99" t="s">
        <v>16</v>
      </c>
      <c r="V40" s="99" t="s">
        <v>16</v>
      </c>
      <c r="W40" s="99" t="s">
        <v>16</v>
      </c>
    </row>
    <row r="41" spans="1:23">
      <c r="A41" s="24" t="s">
        <v>68</v>
      </c>
      <c r="B41" s="15">
        <f t="shared" ref="B41:C41" si="17">48*12*120*1000</f>
        <v>69120000</v>
      </c>
      <c r="C41" s="15">
        <f t="shared" si="17"/>
        <v>69120000</v>
      </c>
      <c r="D41" s="15">
        <f>24*12*120*1000</f>
        <v>34560000</v>
      </c>
      <c r="E41" s="15">
        <f>24*12*120*1000</f>
        <v>34560000</v>
      </c>
      <c r="F41" s="15">
        <f>48*12*120*1000</f>
        <v>69120000</v>
      </c>
      <c r="G41" s="15">
        <f>48*12*120*1000</f>
        <v>69120000</v>
      </c>
      <c r="H41" s="73">
        <f t="shared" ref="H41:I41" si="18">48*12*120*1000</f>
        <v>69120000</v>
      </c>
      <c r="I41" s="73">
        <f t="shared" si="18"/>
        <v>69120000</v>
      </c>
      <c r="J41" s="73">
        <f>24*12*120*1000</f>
        <v>34560000</v>
      </c>
      <c r="K41" s="73">
        <f>24*12*120*1000</f>
        <v>34560000</v>
      </c>
      <c r="L41" s="15">
        <f>48*12*120*1000</f>
        <v>69120000</v>
      </c>
      <c r="M41" s="15">
        <f>48*12*120*1000</f>
        <v>69120000</v>
      </c>
      <c r="N41" s="8">
        <f t="shared" ref="N41:Q41" si="19">48*12*120*1000</f>
        <v>69120000</v>
      </c>
      <c r="O41" s="8">
        <f t="shared" si="19"/>
        <v>69120000</v>
      </c>
      <c r="P41" s="15">
        <f t="shared" si="19"/>
        <v>69120000</v>
      </c>
      <c r="Q41" s="15">
        <f t="shared" si="19"/>
        <v>69120000</v>
      </c>
      <c r="R41" s="15">
        <f>24*12*120*1000</f>
        <v>34560000</v>
      </c>
      <c r="S41" s="15">
        <f>24*12*120*1000</f>
        <v>34560000</v>
      </c>
      <c r="T41" s="8">
        <f t="shared" ref="T41:U41" si="20">48*12*120*1000</f>
        <v>69120000</v>
      </c>
      <c r="U41" s="8">
        <f t="shared" si="20"/>
        <v>69120000</v>
      </c>
      <c r="V41" s="8">
        <f>24*12*120*1000</f>
        <v>34560000</v>
      </c>
      <c r="W41" s="8">
        <f>24*12*120*1000</f>
        <v>34560000</v>
      </c>
    </row>
    <row r="42" spans="1:23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15" t="s">
        <v>16</v>
      </c>
      <c r="G42" s="15" t="s">
        <v>16</v>
      </c>
      <c r="H42" s="73" t="s">
        <v>16</v>
      </c>
      <c r="I42" s="73" t="s">
        <v>16</v>
      </c>
      <c r="J42" s="73" t="s">
        <v>16</v>
      </c>
      <c r="K42" s="73" t="s">
        <v>16</v>
      </c>
      <c r="L42" s="15" t="s">
        <v>16</v>
      </c>
      <c r="M42" s="15" t="s">
        <v>16</v>
      </c>
      <c r="N42" s="8" t="s">
        <v>16</v>
      </c>
      <c r="O42" s="8" t="s">
        <v>16</v>
      </c>
      <c r="P42" s="15" t="s">
        <v>16</v>
      </c>
      <c r="Q42" s="15" t="s">
        <v>16</v>
      </c>
      <c r="R42" s="15" t="s">
        <v>16</v>
      </c>
      <c r="S42" s="15" t="s">
        <v>16</v>
      </c>
      <c r="T42" s="8" t="s">
        <v>16</v>
      </c>
      <c r="U42" s="8" t="s">
        <v>16</v>
      </c>
      <c r="V42" s="8" t="s">
        <v>16</v>
      </c>
      <c r="W42" s="8" t="s">
        <v>16</v>
      </c>
    </row>
    <row r="43" spans="1:23">
      <c r="A43" s="7" t="s">
        <v>71</v>
      </c>
      <c r="B43" s="15">
        <f t="shared" ref="B43:G43" si="21">B39+10*LOG10(B41)</f>
        <v>-88.603962705291664</v>
      </c>
      <c r="C43" s="15">
        <f t="shared" si="21"/>
        <v>-88.603962705291664</v>
      </c>
      <c r="D43" s="15">
        <f t="shared" si="21"/>
        <v>-91.614262661931477</v>
      </c>
      <c r="E43" s="15">
        <f t="shared" si="21"/>
        <v>-91.614262661931477</v>
      </c>
      <c r="F43" s="15">
        <f t="shared" si="21"/>
        <v>-85.603962705291636</v>
      </c>
      <c r="G43" s="15">
        <f t="shared" si="21"/>
        <v>-85.603962705291636</v>
      </c>
      <c r="H43" s="73">
        <f>H39+10*LOG10(H41)</f>
        <v>-88.603962705291664</v>
      </c>
      <c r="I43" s="73">
        <f>I39+10*LOG10(I41)</f>
        <v>-88.603962705291664</v>
      </c>
      <c r="J43" s="73">
        <f>J39+10*LOG10(J41)</f>
        <v>-91.614262661931477</v>
      </c>
      <c r="K43" s="73">
        <f>K39+10*LOG10(K41)</f>
        <v>-91.614262661931477</v>
      </c>
      <c r="L43" s="15">
        <f t="shared" ref="L43:M43" si="22">L39+10*LOG10(L41)</f>
        <v>-85.190035853709375</v>
      </c>
      <c r="M43" s="15">
        <f t="shared" si="22"/>
        <v>-85.190035853709375</v>
      </c>
      <c r="N43" s="8">
        <f t="shared" ref="N43:S43" si="23">N39+10*LOG10(N41)</f>
        <v>-87.813865208765989</v>
      </c>
      <c r="O43" s="8">
        <f t="shared" si="23"/>
        <v>-87.813865208765989</v>
      </c>
      <c r="P43" s="15">
        <f t="shared" si="23"/>
        <v>-88.603962705291664</v>
      </c>
      <c r="Q43" s="15">
        <f t="shared" si="23"/>
        <v>-88.603962705291664</v>
      </c>
      <c r="R43" s="15">
        <f t="shared" si="23"/>
        <v>-91.614262661931477</v>
      </c>
      <c r="S43" s="15">
        <f t="shared" si="23"/>
        <v>-91.614262661931477</v>
      </c>
      <c r="T43" s="8">
        <f>T39+10*LOG10(T41)</f>
        <v>-88.603962705291664</v>
      </c>
      <c r="U43" s="8">
        <f>U39+10*LOG10(U41)</f>
        <v>-88.603962705291664</v>
      </c>
      <c r="V43" s="8">
        <f>V39+10*LOG10(V41)</f>
        <v>-91.614262661931477</v>
      </c>
      <c r="W43" s="8">
        <f>W39+10*LOG10(W41)</f>
        <v>-91.614262661931477</v>
      </c>
    </row>
    <row r="44" spans="1:23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33" t="s">
        <v>16</v>
      </c>
      <c r="G44" s="33" t="s">
        <v>16</v>
      </c>
      <c r="H44" s="70" t="s">
        <v>16</v>
      </c>
      <c r="I44" s="70" t="s">
        <v>16</v>
      </c>
      <c r="J44" s="70" t="s">
        <v>16</v>
      </c>
      <c r="K44" s="70" t="s">
        <v>16</v>
      </c>
      <c r="L44" s="33" t="s">
        <v>16</v>
      </c>
      <c r="M44" s="33" t="s">
        <v>16</v>
      </c>
      <c r="N44" s="99" t="s">
        <v>16</v>
      </c>
      <c r="O44" s="99" t="s">
        <v>16</v>
      </c>
      <c r="P44" s="33" t="s">
        <v>16</v>
      </c>
      <c r="Q44" s="33" t="s">
        <v>16</v>
      </c>
      <c r="R44" s="33" t="s">
        <v>16</v>
      </c>
      <c r="S44" s="33" t="s">
        <v>16</v>
      </c>
      <c r="T44" s="99" t="s">
        <v>16</v>
      </c>
      <c r="U44" s="99" t="s">
        <v>16</v>
      </c>
      <c r="V44" s="99" t="s">
        <v>16</v>
      </c>
      <c r="W44" s="99" t="s">
        <v>16</v>
      </c>
    </row>
    <row r="45" spans="1:23">
      <c r="A45" s="21" t="s">
        <v>73</v>
      </c>
      <c r="B45" s="25">
        <v>-5.4</v>
      </c>
      <c r="C45" s="25">
        <v>-1.3</v>
      </c>
      <c r="D45" s="25">
        <v>-4.8</v>
      </c>
      <c r="E45" s="25">
        <v>-0.5</v>
      </c>
      <c r="F45" s="25">
        <v>-7.92</v>
      </c>
      <c r="G45" s="25">
        <v>-4.54</v>
      </c>
      <c r="H45" s="75">
        <v>-4.82</v>
      </c>
      <c r="I45" s="75">
        <v>0.11</v>
      </c>
      <c r="J45" s="75">
        <v>-4.66</v>
      </c>
      <c r="K45" s="75">
        <v>0.23</v>
      </c>
      <c r="L45" s="88">
        <v>-6.31</v>
      </c>
      <c r="M45" s="88">
        <v>-2.57</v>
      </c>
      <c r="N45" s="92">
        <v>-2.25</v>
      </c>
      <c r="O45" s="92">
        <v>1</v>
      </c>
      <c r="P45" s="92">
        <v>-7.47</v>
      </c>
      <c r="Q45" s="92">
        <v>-3.79</v>
      </c>
      <c r="R45" s="92">
        <v>-3.76</v>
      </c>
      <c r="S45" s="92">
        <v>0.83</v>
      </c>
      <c r="T45" s="88">
        <v>-6</v>
      </c>
      <c r="U45" s="88">
        <v>-2.1</v>
      </c>
      <c r="V45" s="88">
        <v>-4.0999999999999996</v>
      </c>
      <c r="W45" s="88">
        <v>0</v>
      </c>
    </row>
    <row r="46" spans="1:23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15" t="s">
        <v>16</v>
      </c>
      <c r="G46" s="15" t="s">
        <v>16</v>
      </c>
      <c r="H46" s="73" t="s">
        <v>16</v>
      </c>
      <c r="I46" s="73" t="s">
        <v>16</v>
      </c>
      <c r="J46" s="73" t="s">
        <v>16</v>
      </c>
      <c r="K46" s="73" t="s">
        <v>16</v>
      </c>
      <c r="L46" s="15" t="s">
        <v>16</v>
      </c>
      <c r="M46" s="15" t="s">
        <v>16</v>
      </c>
      <c r="N46" s="8" t="s">
        <v>16</v>
      </c>
      <c r="O46" s="8" t="s">
        <v>16</v>
      </c>
      <c r="P46" s="15" t="s">
        <v>16</v>
      </c>
      <c r="Q46" s="15" t="s">
        <v>16</v>
      </c>
      <c r="R46" s="15" t="s">
        <v>16</v>
      </c>
      <c r="S46" s="15" t="s">
        <v>16</v>
      </c>
      <c r="T46" s="8" t="s">
        <v>16</v>
      </c>
      <c r="U46" s="8" t="s">
        <v>16</v>
      </c>
      <c r="V46" s="8" t="s">
        <v>16</v>
      </c>
      <c r="W46" s="8" t="s">
        <v>16</v>
      </c>
    </row>
    <row r="47" spans="1:23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15">
        <v>2</v>
      </c>
      <c r="G47" s="15">
        <v>2</v>
      </c>
      <c r="H47" s="73">
        <v>2</v>
      </c>
      <c r="I47" s="73">
        <v>2</v>
      </c>
      <c r="J47" s="73">
        <v>2</v>
      </c>
      <c r="K47" s="73">
        <v>2</v>
      </c>
      <c r="L47" s="15">
        <v>2</v>
      </c>
      <c r="M47" s="15">
        <v>2</v>
      </c>
      <c r="N47" s="8">
        <v>2</v>
      </c>
      <c r="O47" s="8">
        <v>2</v>
      </c>
      <c r="P47" s="15">
        <v>2</v>
      </c>
      <c r="Q47" s="15">
        <v>2</v>
      </c>
      <c r="R47" s="15">
        <v>2</v>
      </c>
      <c r="S47" s="15">
        <v>2</v>
      </c>
      <c r="T47" s="8">
        <v>2</v>
      </c>
      <c r="U47" s="8">
        <v>2</v>
      </c>
      <c r="V47" s="8">
        <v>2</v>
      </c>
      <c r="W47" s="8">
        <v>2</v>
      </c>
    </row>
    <row r="48" spans="1:23" ht="28.3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69">
        <v>0</v>
      </c>
      <c r="I48" s="69">
        <v>0</v>
      </c>
      <c r="J48" s="69">
        <v>0</v>
      </c>
      <c r="K48" s="69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</row>
    <row r="49" spans="1:23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33" t="s">
        <v>16</v>
      </c>
      <c r="G49" s="33" t="s">
        <v>16</v>
      </c>
      <c r="H49" s="70" t="s">
        <v>16</v>
      </c>
      <c r="I49" s="70" t="s">
        <v>16</v>
      </c>
      <c r="J49" s="70" t="s">
        <v>16</v>
      </c>
      <c r="K49" s="70" t="s">
        <v>16</v>
      </c>
      <c r="L49" s="33" t="s">
        <v>16</v>
      </c>
      <c r="M49" s="33" t="s">
        <v>16</v>
      </c>
      <c r="N49" s="99" t="s">
        <v>16</v>
      </c>
      <c r="O49" s="99" t="s">
        <v>16</v>
      </c>
      <c r="P49" s="33" t="s">
        <v>16</v>
      </c>
      <c r="Q49" s="33" t="s">
        <v>16</v>
      </c>
      <c r="R49" s="33" t="s">
        <v>16</v>
      </c>
      <c r="S49" s="33" t="s">
        <v>16</v>
      </c>
      <c r="T49" s="99" t="s">
        <v>16</v>
      </c>
      <c r="U49" s="99" t="s">
        <v>16</v>
      </c>
      <c r="V49" s="99" t="s">
        <v>16</v>
      </c>
      <c r="W49" s="99" t="s">
        <v>16</v>
      </c>
    </row>
    <row r="50" spans="1:23" ht="28.3">
      <c r="A50" s="7" t="s">
        <v>80</v>
      </c>
      <c r="B50" s="15">
        <f t="shared" ref="B50:G50" si="24">B43+B45+B47-B48</f>
        <v>-92.00396270529167</v>
      </c>
      <c r="C50" s="15">
        <f t="shared" si="24"/>
        <v>-87.903962705291661</v>
      </c>
      <c r="D50" s="15">
        <f t="shared" si="24"/>
        <v>-94.414262661931474</v>
      </c>
      <c r="E50" s="15">
        <f t="shared" si="24"/>
        <v>-90.114262661931477</v>
      </c>
      <c r="F50" s="15">
        <f t="shared" si="24"/>
        <v>-91.523962705291638</v>
      </c>
      <c r="G50" s="15">
        <f t="shared" si="24"/>
        <v>-88.143962705291642</v>
      </c>
      <c r="H50" s="73">
        <f>H43+H45+H47-H48</f>
        <v>-91.423962705291672</v>
      </c>
      <c r="I50" s="73">
        <f>I43+I45+I47-I48</f>
        <v>-86.493962705291665</v>
      </c>
      <c r="J50" s="73">
        <f>J43+J45+J47-J48</f>
        <v>-94.274262661931473</v>
      </c>
      <c r="K50" s="73">
        <f>K43+K45+K47-K48</f>
        <v>-89.384262661931473</v>
      </c>
      <c r="L50" s="15">
        <f t="shared" ref="L50:M50" si="25">L43+L45+L47-L48</f>
        <v>-89.500035853709377</v>
      </c>
      <c r="M50" s="15">
        <f t="shared" si="25"/>
        <v>-85.760035853709368</v>
      </c>
      <c r="N50" s="8">
        <f t="shared" ref="N50:S50" si="26">N43+N45+N47-N48</f>
        <v>-88.063865208765989</v>
      </c>
      <c r="O50" s="8">
        <f t="shared" si="26"/>
        <v>-84.813865208765989</v>
      </c>
      <c r="P50" s="15">
        <f t="shared" si="26"/>
        <v>-94.073962705291663</v>
      </c>
      <c r="Q50" s="15">
        <f t="shared" si="26"/>
        <v>-90.393962705291671</v>
      </c>
      <c r="R50" s="15">
        <f t="shared" si="26"/>
        <v>-93.374262661931482</v>
      </c>
      <c r="S50" s="15">
        <f t="shared" si="26"/>
        <v>-88.784262661931479</v>
      </c>
      <c r="T50" s="8">
        <f>T43+T45+T47-T48</f>
        <v>-92.603962705291664</v>
      </c>
      <c r="U50" s="8">
        <f>U43+U45+U47-U48</f>
        <v>-88.703962705291659</v>
      </c>
      <c r="V50" s="8">
        <f>V43+V45+V47-V48</f>
        <v>-93.714262661931471</v>
      </c>
      <c r="W50" s="8">
        <f>W43+W45+W47-W48</f>
        <v>-89.614262661931477</v>
      </c>
    </row>
    <row r="51" spans="1:23" ht="28.3">
      <c r="A51" s="7" t="s">
        <v>82</v>
      </c>
      <c r="B51" s="33" t="s">
        <v>16</v>
      </c>
      <c r="C51" s="33" t="s">
        <v>16</v>
      </c>
      <c r="D51" s="33" t="s">
        <v>16</v>
      </c>
      <c r="E51" s="33" t="s">
        <v>16</v>
      </c>
      <c r="F51" s="33" t="s">
        <v>16</v>
      </c>
      <c r="G51" s="33" t="s">
        <v>16</v>
      </c>
      <c r="H51" s="70" t="s">
        <v>16</v>
      </c>
      <c r="I51" s="70" t="s">
        <v>16</v>
      </c>
      <c r="J51" s="70" t="s">
        <v>16</v>
      </c>
      <c r="K51" s="70" t="s">
        <v>16</v>
      </c>
      <c r="L51" s="33" t="s">
        <v>16</v>
      </c>
      <c r="M51" s="33" t="s">
        <v>16</v>
      </c>
      <c r="N51" s="99" t="s">
        <v>16</v>
      </c>
      <c r="O51" s="99" t="s">
        <v>16</v>
      </c>
      <c r="P51" s="33" t="s">
        <v>16</v>
      </c>
      <c r="Q51" s="33" t="s">
        <v>16</v>
      </c>
      <c r="R51" s="33" t="s">
        <v>16</v>
      </c>
      <c r="S51" s="33" t="s">
        <v>16</v>
      </c>
      <c r="T51" s="99" t="s">
        <v>16</v>
      </c>
      <c r="U51" s="99" t="s">
        <v>16</v>
      </c>
      <c r="V51" s="99" t="s">
        <v>16</v>
      </c>
      <c r="W51" s="99" t="s">
        <v>16</v>
      </c>
    </row>
    <row r="52" spans="1:23" ht="28.3">
      <c r="A52" s="26" t="s">
        <v>83</v>
      </c>
      <c r="B52" s="39">
        <f t="shared" ref="B52:K52" si="27">B25+B30+B33-B34-B50</f>
        <v>146.48239965311853</v>
      </c>
      <c r="C52" s="39">
        <f t="shared" si="27"/>
        <v>142.38239965311851</v>
      </c>
      <c r="D52" s="39">
        <f t="shared" si="27"/>
        <v>145.88239965311851</v>
      </c>
      <c r="E52" s="39">
        <f t="shared" si="27"/>
        <v>141.58239965311853</v>
      </c>
      <c r="F52" s="39">
        <f t="shared" si="27"/>
        <v>140.53239965311849</v>
      </c>
      <c r="G52" s="39">
        <f t="shared" si="27"/>
        <v>137.15239965311849</v>
      </c>
      <c r="H52" s="76">
        <f t="shared" si="27"/>
        <v>145.90239965311855</v>
      </c>
      <c r="I52" s="76">
        <f>I25+I30+I33-I34-I50</f>
        <v>140.97239965311854</v>
      </c>
      <c r="J52" s="76">
        <f t="shared" si="27"/>
        <v>145.74239965311853</v>
      </c>
      <c r="K52" s="76">
        <f t="shared" si="27"/>
        <v>140.85239965311854</v>
      </c>
      <c r="L52" s="39">
        <f>L25+L30+L33-L34-L50</f>
        <v>140.49847280153625</v>
      </c>
      <c r="M52" s="39">
        <f>M25+M30+M33-M34-M50</f>
        <v>136.75847280153624</v>
      </c>
      <c r="N52" s="39">
        <f t="shared" ref="N52" si="28">N25+N30+N33-N34-N50</f>
        <v>142.54230215659285</v>
      </c>
      <c r="O52" s="39">
        <f>O25+O30+O33-O34-O50</f>
        <v>139.29230215659285</v>
      </c>
      <c r="P52" s="39">
        <f t="shared" ref="P52:W52" si="29">P25+P30+P33-P34-P50</f>
        <v>148.55239965311853</v>
      </c>
      <c r="Q52" s="39">
        <f>Q25+Q30+Q33-Q34-Q50</f>
        <v>144.87239965311852</v>
      </c>
      <c r="R52" s="39">
        <f t="shared" si="29"/>
        <v>144.84239965311855</v>
      </c>
      <c r="S52" s="39">
        <f t="shared" si="29"/>
        <v>140.25239965311852</v>
      </c>
      <c r="T52" s="39">
        <f t="shared" si="29"/>
        <v>133.08239965311853</v>
      </c>
      <c r="U52" s="39">
        <f>U25+U30+U33-U34-U50</f>
        <v>129.18239965311852</v>
      </c>
      <c r="V52" s="39">
        <f t="shared" si="29"/>
        <v>131.18239965311852</v>
      </c>
      <c r="W52" s="39">
        <f t="shared" si="29"/>
        <v>127.08239965311853</v>
      </c>
    </row>
    <row r="53" spans="1:23" ht="28.3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38" t="s">
        <v>16</v>
      </c>
      <c r="G53" s="38" t="s">
        <v>16</v>
      </c>
      <c r="H53" s="77" t="s">
        <v>16</v>
      </c>
      <c r="I53" s="77" t="s">
        <v>16</v>
      </c>
      <c r="J53" s="77" t="s">
        <v>16</v>
      </c>
      <c r="K53" s="77" t="s">
        <v>16</v>
      </c>
      <c r="L53" s="38" t="s">
        <v>16</v>
      </c>
      <c r="M53" s="38" t="s">
        <v>16</v>
      </c>
      <c r="N53" s="100" t="s">
        <v>16</v>
      </c>
      <c r="O53" s="100" t="s">
        <v>16</v>
      </c>
      <c r="P53" s="38" t="s">
        <v>16</v>
      </c>
      <c r="Q53" s="38" t="s">
        <v>16</v>
      </c>
      <c r="R53" s="38" t="s">
        <v>16</v>
      </c>
      <c r="S53" s="38" t="s">
        <v>16</v>
      </c>
      <c r="T53" s="100" t="s">
        <v>16</v>
      </c>
      <c r="U53" s="100" t="s">
        <v>16</v>
      </c>
      <c r="V53" s="100" t="s">
        <v>16</v>
      </c>
      <c r="W53" s="100" t="s">
        <v>16</v>
      </c>
    </row>
    <row r="54" spans="1:23">
      <c r="A54" s="4" t="s">
        <v>86</v>
      </c>
      <c r="B54" s="14"/>
      <c r="C54" s="14"/>
      <c r="D54" s="14"/>
      <c r="E54" s="14"/>
      <c r="F54" s="14"/>
      <c r="G54" s="14"/>
      <c r="H54" s="74"/>
      <c r="I54" s="74"/>
      <c r="J54" s="74"/>
      <c r="K54" s="7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</row>
    <row r="55" spans="1:23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72">
        <v>0</v>
      </c>
      <c r="I55" s="72">
        <v>0</v>
      </c>
      <c r="J55" s="72">
        <v>0</v>
      </c>
      <c r="K55" s="72">
        <v>0</v>
      </c>
      <c r="L55" s="86">
        <v>6</v>
      </c>
      <c r="M55" s="86">
        <v>6</v>
      </c>
      <c r="N55" s="86">
        <v>8.0299999999999994</v>
      </c>
      <c r="O55" s="86">
        <v>8.0299999999999994</v>
      </c>
      <c r="P55" s="86">
        <v>0</v>
      </c>
      <c r="Q55" s="86">
        <v>0</v>
      </c>
      <c r="R55" s="86">
        <v>0</v>
      </c>
      <c r="S55" s="86">
        <v>0</v>
      </c>
      <c r="T55" s="86">
        <v>0</v>
      </c>
      <c r="U55" s="86">
        <v>0</v>
      </c>
      <c r="V55" s="86">
        <v>0</v>
      </c>
      <c r="W55" s="86">
        <v>0</v>
      </c>
    </row>
    <row r="56" spans="1:23" ht="28.3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72">
        <v>0</v>
      </c>
      <c r="I56" s="72">
        <v>0</v>
      </c>
      <c r="J56" s="72">
        <v>0</v>
      </c>
      <c r="K56" s="72">
        <v>0</v>
      </c>
      <c r="L56" s="86">
        <v>8.5</v>
      </c>
      <c r="M56" s="86">
        <v>8.5</v>
      </c>
      <c r="N56" s="89">
        <v>8.48</v>
      </c>
      <c r="O56" s="89">
        <v>8.48</v>
      </c>
      <c r="P56" s="86">
        <v>0</v>
      </c>
      <c r="Q56" s="86">
        <v>0</v>
      </c>
      <c r="R56" s="86">
        <v>0</v>
      </c>
      <c r="S56" s="86">
        <v>0</v>
      </c>
      <c r="T56" s="86">
        <v>0</v>
      </c>
      <c r="U56" s="86">
        <v>0</v>
      </c>
      <c r="V56" s="86">
        <v>0</v>
      </c>
      <c r="W56" s="86">
        <v>0</v>
      </c>
    </row>
    <row r="57" spans="1:23" ht="28.3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40" t="s">
        <v>16</v>
      </c>
      <c r="G57" s="40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30" t="s">
        <v>16</v>
      </c>
      <c r="M57" s="30" t="s">
        <v>16</v>
      </c>
      <c r="N57" s="99" t="s">
        <v>16</v>
      </c>
      <c r="O57" s="99" t="s">
        <v>16</v>
      </c>
      <c r="P57" s="40" t="s">
        <v>16</v>
      </c>
      <c r="Q57" s="40" t="s">
        <v>16</v>
      </c>
      <c r="R57" s="40" t="s">
        <v>16</v>
      </c>
      <c r="S57" s="40" t="s">
        <v>16</v>
      </c>
      <c r="T57" s="9" t="s">
        <v>16</v>
      </c>
      <c r="U57" s="9" t="s">
        <v>16</v>
      </c>
      <c r="V57" s="9" t="s">
        <v>16</v>
      </c>
      <c r="W57" s="9" t="s">
        <v>16</v>
      </c>
    </row>
    <row r="58" spans="1:23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72">
        <v>0</v>
      </c>
      <c r="I58" s="72">
        <v>0</v>
      </c>
      <c r="J58" s="72">
        <v>0</v>
      </c>
      <c r="K58" s="72">
        <v>0</v>
      </c>
      <c r="L58" s="89">
        <v>0</v>
      </c>
      <c r="M58" s="89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9">
        <v>0</v>
      </c>
      <c r="U58" s="89">
        <v>0</v>
      </c>
      <c r="V58" s="89">
        <v>0</v>
      </c>
      <c r="W58" s="89">
        <v>0</v>
      </c>
    </row>
    <row r="59" spans="1:23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72">
        <v>0</v>
      </c>
      <c r="I59" s="72">
        <v>0</v>
      </c>
      <c r="J59" s="72">
        <v>0</v>
      </c>
      <c r="K59" s="72">
        <v>0</v>
      </c>
      <c r="L59" s="89">
        <v>0</v>
      </c>
      <c r="M59" s="89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6">
        <v>0</v>
      </c>
      <c r="T59" s="89">
        <v>0</v>
      </c>
      <c r="U59" s="89">
        <v>0</v>
      </c>
      <c r="V59" s="89">
        <v>0</v>
      </c>
      <c r="W59" s="89">
        <v>0</v>
      </c>
    </row>
    <row r="60" spans="1:23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72">
        <v>0</v>
      </c>
      <c r="I60" s="72">
        <v>0</v>
      </c>
      <c r="J60" s="72">
        <v>0</v>
      </c>
      <c r="K60" s="72">
        <v>0</v>
      </c>
      <c r="L60" s="89">
        <v>0</v>
      </c>
      <c r="M60" s="89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9">
        <v>0</v>
      </c>
      <c r="U60" s="89">
        <v>0</v>
      </c>
      <c r="V60" s="89">
        <v>0</v>
      </c>
      <c r="W60" s="89">
        <v>0</v>
      </c>
    </row>
    <row r="61" spans="1:23" ht="28.3">
      <c r="A61" s="26" t="s">
        <v>110</v>
      </c>
      <c r="B61" s="39">
        <f t="shared" ref="B61:K61" si="30">B52-B56+B58-B59+B60</f>
        <v>146.48239965311853</v>
      </c>
      <c r="C61" s="39">
        <f t="shared" si="30"/>
        <v>142.38239965311851</v>
      </c>
      <c r="D61" s="39">
        <f t="shared" si="30"/>
        <v>145.88239965311851</v>
      </c>
      <c r="E61" s="39">
        <f t="shared" si="30"/>
        <v>141.58239965311853</v>
      </c>
      <c r="F61" s="39">
        <f t="shared" si="30"/>
        <v>140.53239965311849</v>
      </c>
      <c r="G61" s="39">
        <f t="shared" si="30"/>
        <v>137.15239965311849</v>
      </c>
      <c r="H61" s="76">
        <f t="shared" si="30"/>
        <v>145.90239965311855</v>
      </c>
      <c r="I61" s="76">
        <f>I52-I56+I58-I59+I60</f>
        <v>140.97239965311854</v>
      </c>
      <c r="J61" s="76">
        <f t="shared" si="30"/>
        <v>145.74239965311853</v>
      </c>
      <c r="K61" s="76">
        <f t="shared" si="30"/>
        <v>140.85239965311854</v>
      </c>
      <c r="L61" s="27">
        <f>L52-L56+L58-L59+L60</f>
        <v>131.99847280153625</v>
      </c>
      <c r="M61" s="27">
        <f>M52-M56+M58-M59+M60</f>
        <v>128.25847280153624</v>
      </c>
      <c r="N61" s="39">
        <f t="shared" ref="N61" si="31">N52-N56+N58-N59+N60</f>
        <v>134.06230215659286</v>
      </c>
      <c r="O61" s="39">
        <f>O52-O56+O58-O59+O60</f>
        <v>130.81230215659286</v>
      </c>
      <c r="P61" s="39">
        <f t="shared" ref="P61:W61" si="32">P52-P56+P58-P59+P60</f>
        <v>148.55239965311853</v>
      </c>
      <c r="Q61" s="39">
        <f>Q52-Q56+Q58-Q59+Q60</f>
        <v>144.87239965311852</v>
      </c>
      <c r="R61" s="39">
        <f t="shared" si="32"/>
        <v>144.84239965311855</v>
      </c>
      <c r="S61" s="39">
        <f t="shared" si="32"/>
        <v>140.25239965311852</v>
      </c>
      <c r="T61" s="27">
        <f t="shared" si="32"/>
        <v>133.08239965311853</v>
      </c>
      <c r="U61" s="27">
        <f>U52-U56+U58-U59+U60</f>
        <v>129.18239965311852</v>
      </c>
      <c r="V61" s="27">
        <f t="shared" si="32"/>
        <v>131.18239965311852</v>
      </c>
      <c r="W61" s="27">
        <f t="shared" si="32"/>
        <v>127.08239965311853</v>
      </c>
    </row>
    <row r="62" spans="1:23" ht="28.3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38" t="s">
        <v>16</v>
      </c>
      <c r="G62" s="38" t="s">
        <v>16</v>
      </c>
      <c r="H62" s="77" t="s">
        <v>16</v>
      </c>
      <c r="I62" s="77" t="s">
        <v>16</v>
      </c>
      <c r="J62" s="77" t="s">
        <v>16</v>
      </c>
      <c r="K62" s="77" t="s">
        <v>16</v>
      </c>
      <c r="L62" s="29" t="s">
        <v>16</v>
      </c>
      <c r="M62" s="29" t="s">
        <v>16</v>
      </c>
      <c r="N62" s="100" t="s">
        <v>16</v>
      </c>
      <c r="O62" s="100" t="s">
        <v>16</v>
      </c>
      <c r="P62" s="38" t="s">
        <v>16</v>
      </c>
      <c r="Q62" s="38" t="s">
        <v>16</v>
      </c>
      <c r="R62" s="38" t="s">
        <v>16</v>
      </c>
      <c r="S62" s="38" t="s">
        <v>16</v>
      </c>
      <c r="T62" s="103" t="s">
        <v>16</v>
      </c>
      <c r="U62" s="103" t="s">
        <v>16</v>
      </c>
      <c r="V62" s="103" t="s">
        <v>16</v>
      </c>
      <c r="W62" s="103" t="s">
        <v>16</v>
      </c>
    </row>
    <row r="63" spans="1:23">
      <c r="A63" s="41"/>
      <c r="B63" s="42"/>
      <c r="C63" s="42"/>
      <c r="D63" s="42"/>
      <c r="E63" s="42"/>
      <c r="F63" s="42"/>
      <c r="G63" s="42"/>
      <c r="H63" s="79"/>
      <c r="I63" s="79"/>
      <c r="J63" s="79"/>
      <c r="K63" s="79"/>
      <c r="L63" s="2"/>
      <c r="M63" s="2"/>
      <c r="N63" s="101"/>
      <c r="O63" s="101"/>
      <c r="P63" s="42"/>
      <c r="Q63" s="42"/>
      <c r="R63" s="42"/>
      <c r="S63" s="42"/>
      <c r="U63" s="2"/>
      <c r="V63" s="2"/>
      <c r="W63" s="2"/>
    </row>
    <row r="64" spans="1:23">
      <c r="A64" s="26" t="s">
        <v>97</v>
      </c>
      <c r="B64" s="39">
        <f t="shared" ref="B64:G64" si="33">B17+B22-B50+B21+B33</f>
        <v>113.40000000000003</v>
      </c>
      <c r="C64" s="39">
        <f t="shared" si="33"/>
        <v>109.30000000000004</v>
      </c>
      <c r="D64" s="39">
        <f t="shared" si="33"/>
        <v>112.80000000000004</v>
      </c>
      <c r="E64" s="39">
        <f t="shared" si="33"/>
        <v>108.50000000000003</v>
      </c>
      <c r="F64" s="39">
        <f t="shared" si="33"/>
        <v>112.92000000000002</v>
      </c>
      <c r="G64" s="39">
        <f t="shared" si="33"/>
        <v>109.54000000000002</v>
      </c>
      <c r="H64" s="76">
        <f>H17+H22-H50+H21+H33</f>
        <v>112.82000000000005</v>
      </c>
      <c r="I64" s="76">
        <f>I17+I22-I50+I21+I33</f>
        <v>107.89000000000004</v>
      </c>
      <c r="J64" s="76">
        <f>J17+J22-J50+J21+J33</f>
        <v>112.66000000000003</v>
      </c>
      <c r="K64" s="76">
        <f>K17+K22-K50+K21+K33</f>
        <v>107.77000000000004</v>
      </c>
      <c r="L64" s="27">
        <f t="shared" ref="L64:M64" si="34">L17+L22-L50+L21+L33</f>
        <v>110.89607314841774</v>
      </c>
      <c r="M64" s="27">
        <f t="shared" si="34"/>
        <v>107.15607314841773</v>
      </c>
      <c r="N64" s="39">
        <f t="shared" ref="N64:S64" si="35">N17+N22-N50+N21+N33</f>
        <v>109.45990250347435</v>
      </c>
      <c r="O64" s="39">
        <f t="shared" si="35"/>
        <v>106.20990250347435</v>
      </c>
      <c r="P64" s="39">
        <f t="shared" si="35"/>
        <v>115.47000000000003</v>
      </c>
      <c r="Q64" s="39">
        <f t="shared" si="35"/>
        <v>111.79000000000005</v>
      </c>
      <c r="R64" s="39">
        <f t="shared" si="35"/>
        <v>111.76000000000005</v>
      </c>
      <c r="S64" s="39">
        <f t="shared" si="35"/>
        <v>107.17000000000004</v>
      </c>
      <c r="T64" s="27">
        <f>T17+T22-T50+T21+T33</f>
        <v>114.00000000000003</v>
      </c>
      <c r="U64" s="27">
        <f>U17+U22-U50+U21+U33</f>
        <v>110.10000000000002</v>
      </c>
      <c r="V64" s="27">
        <f>V17+V22-V50+V21+V33</f>
        <v>112.10000000000002</v>
      </c>
      <c r="W64" s="27">
        <f>W17+W22-W50+W21+W33</f>
        <v>108.00000000000003</v>
      </c>
    </row>
    <row r="65" spans="1:23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38" t="s">
        <v>16</v>
      </c>
      <c r="G65" s="38" t="s">
        <v>16</v>
      </c>
      <c r="H65" s="77" t="s">
        <v>16</v>
      </c>
      <c r="I65" s="77" t="s">
        <v>16</v>
      </c>
      <c r="J65" s="77" t="s">
        <v>16</v>
      </c>
      <c r="K65" s="77" t="s">
        <v>16</v>
      </c>
      <c r="L65" s="29" t="s">
        <v>16</v>
      </c>
      <c r="M65" s="29" t="s">
        <v>16</v>
      </c>
      <c r="N65" s="100" t="s">
        <v>16</v>
      </c>
      <c r="O65" s="100" t="s">
        <v>16</v>
      </c>
      <c r="P65" s="38" t="s">
        <v>16</v>
      </c>
      <c r="Q65" s="38" t="s">
        <v>16</v>
      </c>
      <c r="R65" s="38" t="s">
        <v>16</v>
      </c>
      <c r="S65" s="38" t="s">
        <v>16</v>
      </c>
      <c r="T65" s="103" t="s">
        <v>16</v>
      </c>
      <c r="U65" s="103" t="s">
        <v>16</v>
      </c>
      <c r="V65" s="103" t="s">
        <v>16</v>
      </c>
      <c r="W65" s="103" t="s">
        <v>16</v>
      </c>
    </row>
  </sheetData>
  <mergeCells count="7">
    <mergeCell ref="T1:W1"/>
    <mergeCell ref="P1:S1"/>
    <mergeCell ref="B1:E1"/>
    <mergeCell ref="F1:G1"/>
    <mergeCell ref="H1:K1"/>
    <mergeCell ref="L1:M1"/>
    <mergeCell ref="N1:O1"/>
  </mergeCells>
  <phoneticPr fontId="18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65"/>
  <sheetViews>
    <sheetView workbookViewId="0">
      <pane xSplit="1" ySplit="1" topLeftCell="L2" activePane="bottomRight" state="frozen"/>
      <selection pane="topRight"/>
      <selection pane="bottomLeft"/>
      <selection pane="bottomRight" activeCell="T18" sqref="T18"/>
    </sheetView>
  </sheetViews>
  <sheetFormatPr defaultColWidth="9" defaultRowHeight="15"/>
  <cols>
    <col min="1" max="1" width="62.140625" style="1" customWidth="1"/>
    <col min="2" max="2" width="15.640625" style="2" customWidth="1"/>
    <col min="3" max="5" width="15.640625" style="1" customWidth="1"/>
    <col min="6" max="6" width="15.640625" style="2" customWidth="1"/>
    <col min="7" max="7" width="15.640625" style="1" customWidth="1"/>
    <col min="8" max="8" width="15.640625" style="80" customWidth="1"/>
    <col min="9" max="13" width="15.640625" style="1" customWidth="1"/>
    <col min="14" max="14" width="15.640625" style="2" customWidth="1"/>
    <col min="15" max="15" width="15.640625" style="1" customWidth="1"/>
    <col min="16" max="16" width="15.640625" style="2" customWidth="1"/>
    <col min="17" max="19" width="15.640625" style="1" customWidth="1"/>
    <col min="20" max="20" width="15.5703125" style="2" customWidth="1"/>
    <col min="21" max="23" width="15.5703125" style="1" customWidth="1"/>
    <col min="24" max="16384" width="9" style="1"/>
  </cols>
  <sheetData>
    <row r="1" spans="1:23" ht="14.25" customHeight="1">
      <c r="A1" s="3"/>
      <c r="B1" s="108" t="s">
        <v>101</v>
      </c>
      <c r="C1" s="109"/>
      <c r="D1" s="109"/>
      <c r="E1" s="110"/>
      <c r="F1" s="108" t="s">
        <v>102</v>
      </c>
      <c r="G1" s="109"/>
      <c r="H1" s="112" t="s">
        <v>119</v>
      </c>
      <c r="I1" s="113"/>
      <c r="J1" s="113"/>
      <c r="K1" s="114"/>
      <c r="L1" s="108" t="s">
        <v>122</v>
      </c>
      <c r="M1" s="109"/>
      <c r="N1" s="108" t="s">
        <v>126</v>
      </c>
      <c r="O1" s="109"/>
      <c r="P1" s="108" t="s">
        <v>127</v>
      </c>
      <c r="Q1" s="109"/>
      <c r="R1" s="109"/>
      <c r="S1" s="110"/>
      <c r="T1" s="108" t="s">
        <v>128</v>
      </c>
      <c r="U1" s="109"/>
      <c r="V1" s="109"/>
      <c r="W1" s="110"/>
    </row>
    <row r="2" spans="1:23" ht="29.25" customHeight="1">
      <c r="A2" s="4" t="s">
        <v>10</v>
      </c>
      <c r="B2" s="31" t="s">
        <v>103</v>
      </c>
      <c r="C2" s="32" t="s">
        <v>104</v>
      </c>
      <c r="D2" s="32" t="s">
        <v>105</v>
      </c>
      <c r="E2" s="32" t="s">
        <v>106</v>
      </c>
      <c r="F2" s="31" t="s">
        <v>103</v>
      </c>
      <c r="G2" s="32" t="s">
        <v>104</v>
      </c>
      <c r="H2" s="81" t="s">
        <v>103</v>
      </c>
      <c r="I2" s="82" t="s">
        <v>104</v>
      </c>
      <c r="J2" s="82" t="s">
        <v>105</v>
      </c>
      <c r="K2" s="82" t="s">
        <v>106</v>
      </c>
      <c r="L2" s="5" t="s">
        <v>103</v>
      </c>
      <c r="M2" s="6" t="s">
        <v>104</v>
      </c>
      <c r="N2" s="31" t="s">
        <v>103</v>
      </c>
      <c r="O2" s="97" t="s">
        <v>104</v>
      </c>
      <c r="P2" s="31" t="s">
        <v>103</v>
      </c>
      <c r="Q2" s="98" t="s">
        <v>104</v>
      </c>
      <c r="R2" s="98" t="s">
        <v>105</v>
      </c>
      <c r="S2" s="98" t="s">
        <v>106</v>
      </c>
      <c r="T2" s="5" t="s">
        <v>103</v>
      </c>
      <c r="U2" s="6" t="s">
        <v>104</v>
      </c>
      <c r="V2" s="6" t="s">
        <v>105</v>
      </c>
      <c r="W2" s="6" t="s">
        <v>106</v>
      </c>
    </row>
    <row r="3" spans="1:23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  <c r="H3" s="69">
        <v>28</v>
      </c>
      <c r="I3" s="69">
        <v>28</v>
      </c>
      <c r="J3" s="69">
        <v>28</v>
      </c>
      <c r="K3" s="69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8">
        <v>28</v>
      </c>
      <c r="S3" s="8">
        <v>28</v>
      </c>
      <c r="T3" s="8">
        <v>28</v>
      </c>
      <c r="U3" s="8">
        <v>28</v>
      </c>
      <c r="V3" s="8">
        <v>28</v>
      </c>
      <c r="W3" s="8">
        <v>28</v>
      </c>
    </row>
    <row r="4" spans="1:23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69">
        <v>100</v>
      </c>
      <c r="I4" s="69">
        <v>100</v>
      </c>
      <c r="J4" s="69">
        <v>100</v>
      </c>
      <c r="K4" s="69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</row>
    <row r="5" spans="1:23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33" t="s">
        <v>16</v>
      </c>
      <c r="G5" s="33" t="s">
        <v>16</v>
      </c>
      <c r="H5" s="70" t="s">
        <v>16</v>
      </c>
      <c r="I5" s="70" t="s">
        <v>16</v>
      </c>
      <c r="J5" s="70" t="s">
        <v>16</v>
      </c>
      <c r="K5" s="70" t="s">
        <v>16</v>
      </c>
      <c r="L5" s="9" t="s">
        <v>16</v>
      </c>
      <c r="M5" s="9" t="s">
        <v>16</v>
      </c>
      <c r="N5" s="99" t="s">
        <v>16</v>
      </c>
      <c r="O5" s="99" t="s">
        <v>16</v>
      </c>
      <c r="P5" s="33" t="s">
        <v>16</v>
      </c>
      <c r="Q5" s="33" t="s">
        <v>16</v>
      </c>
      <c r="R5" s="33" t="s">
        <v>16</v>
      </c>
      <c r="S5" s="33" t="s">
        <v>16</v>
      </c>
      <c r="T5" s="99" t="s">
        <v>16</v>
      </c>
      <c r="U5" s="99" t="s">
        <v>16</v>
      </c>
      <c r="V5" s="99" t="s">
        <v>16</v>
      </c>
      <c r="W5" s="99" t="s">
        <v>16</v>
      </c>
    </row>
    <row r="6" spans="1:23">
      <c r="A6" s="7" t="s">
        <v>17</v>
      </c>
      <c r="B6" s="15">
        <v>25000000</v>
      </c>
      <c r="C6" s="15">
        <v>25000000</v>
      </c>
      <c r="D6" s="15">
        <v>25000000</v>
      </c>
      <c r="E6" s="15">
        <v>25000000</v>
      </c>
      <c r="F6" s="15">
        <v>25000000</v>
      </c>
      <c r="G6" s="15">
        <v>25000000</v>
      </c>
      <c r="H6" s="73">
        <v>25000000</v>
      </c>
      <c r="I6" s="73">
        <v>25000000</v>
      </c>
      <c r="J6" s="73">
        <v>25000000</v>
      </c>
      <c r="K6" s="73">
        <v>25000000</v>
      </c>
      <c r="L6" s="15">
        <v>25000000</v>
      </c>
      <c r="M6" s="15">
        <v>25000000</v>
      </c>
      <c r="N6" s="8">
        <v>25000000</v>
      </c>
      <c r="O6" s="8">
        <v>25000000</v>
      </c>
      <c r="P6" s="15">
        <v>25000000</v>
      </c>
      <c r="Q6" s="15">
        <v>25000000</v>
      </c>
      <c r="R6" s="15">
        <v>25000000</v>
      </c>
      <c r="S6" s="15">
        <v>25000000</v>
      </c>
      <c r="T6" s="8">
        <v>25000000</v>
      </c>
      <c r="U6" s="8">
        <v>25000000</v>
      </c>
      <c r="V6" s="8">
        <v>25000000</v>
      </c>
      <c r="W6" s="8">
        <v>25000000</v>
      </c>
    </row>
    <row r="7" spans="1:23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33" t="s">
        <v>16</v>
      </c>
      <c r="G7" s="33" t="s">
        <v>16</v>
      </c>
      <c r="H7" s="70" t="s">
        <v>16</v>
      </c>
      <c r="I7" s="70" t="s">
        <v>16</v>
      </c>
      <c r="J7" s="70" t="s">
        <v>16</v>
      </c>
      <c r="K7" s="70" t="s">
        <v>16</v>
      </c>
      <c r="L7" s="9" t="s">
        <v>16</v>
      </c>
      <c r="M7" s="9" t="s">
        <v>16</v>
      </c>
      <c r="N7" s="99" t="s">
        <v>16</v>
      </c>
      <c r="O7" s="99" t="s">
        <v>16</v>
      </c>
      <c r="P7" s="33" t="s">
        <v>16</v>
      </c>
      <c r="Q7" s="33" t="s">
        <v>16</v>
      </c>
      <c r="R7" s="33" t="s">
        <v>16</v>
      </c>
      <c r="S7" s="33" t="s">
        <v>16</v>
      </c>
      <c r="T7" s="99" t="s">
        <v>16</v>
      </c>
      <c r="U7" s="99" t="s">
        <v>16</v>
      </c>
      <c r="V7" s="99" t="s">
        <v>16</v>
      </c>
      <c r="W7" s="99" t="s">
        <v>16</v>
      </c>
    </row>
    <row r="8" spans="1:23">
      <c r="A8" s="7" t="s">
        <v>20</v>
      </c>
      <c r="B8" s="34">
        <v>0.1</v>
      </c>
      <c r="C8" s="34">
        <v>0.1</v>
      </c>
      <c r="D8" s="34">
        <v>0.1</v>
      </c>
      <c r="E8" s="34">
        <v>0.1</v>
      </c>
      <c r="F8" s="34">
        <v>0.1</v>
      </c>
      <c r="G8" s="34">
        <v>0.1</v>
      </c>
      <c r="H8" s="71">
        <v>0.1</v>
      </c>
      <c r="I8" s="71">
        <v>0.1</v>
      </c>
      <c r="J8" s="71">
        <v>0.1</v>
      </c>
      <c r="K8" s="71">
        <v>0.1</v>
      </c>
      <c r="L8" s="90">
        <v>0.1</v>
      </c>
      <c r="M8" s="90">
        <v>0.1</v>
      </c>
      <c r="N8" s="43">
        <v>0.1</v>
      </c>
      <c r="O8" s="43">
        <v>0.1</v>
      </c>
      <c r="P8" s="34">
        <v>0.1</v>
      </c>
      <c r="Q8" s="34">
        <v>0.1</v>
      </c>
      <c r="R8" s="34">
        <v>0.1</v>
      </c>
      <c r="S8" s="34">
        <v>0.1</v>
      </c>
      <c r="T8" s="43">
        <v>0.1</v>
      </c>
      <c r="U8" s="43">
        <v>0.1</v>
      </c>
      <c r="V8" s="43">
        <v>0.1</v>
      </c>
      <c r="W8" s="43">
        <v>0.1</v>
      </c>
    </row>
    <row r="9" spans="1:23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23" t="s">
        <v>22</v>
      </c>
      <c r="G9" s="23" t="s">
        <v>22</v>
      </c>
      <c r="H9" s="72" t="s">
        <v>22</v>
      </c>
      <c r="I9" s="72" t="s">
        <v>22</v>
      </c>
      <c r="J9" s="72" t="s">
        <v>22</v>
      </c>
      <c r="K9" s="72" t="s">
        <v>22</v>
      </c>
      <c r="L9" s="89" t="s">
        <v>22</v>
      </c>
      <c r="M9" s="89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86" t="s">
        <v>22</v>
      </c>
      <c r="S9" s="86" t="s">
        <v>22</v>
      </c>
      <c r="T9" s="86" t="s">
        <v>22</v>
      </c>
      <c r="U9" s="86" t="s">
        <v>22</v>
      </c>
      <c r="V9" s="86" t="s">
        <v>22</v>
      </c>
      <c r="W9" s="86" t="s">
        <v>22</v>
      </c>
    </row>
    <row r="10" spans="1:23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15">
        <v>3</v>
      </c>
      <c r="G10" s="15">
        <v>3</v>
      </c>
      <c r="H10" s="73">
        <v>3</v>
      </c>
      <c r="I10" s="73">
        <v>3</v>
      </c>
      <c r="J10" s="73">
        <v>3</v>
      </c>
      <c r="K10" s="73">
        <v>3</v>
      </c>
      <c r="L10" s="13">
        <v>3</v>
      </c>
      <c r="M10" s="13">
        <v>3</v>
      </c>
      <c r="N10" s="8">
        <v>3</v>
      </c>
      <c r="O10" s="8">
        <v>3</v>
      </c>
      <c r="P10" s="15">
        <v>3</v>
      </c>
      <c r="Q10" s="15">
        <v>3</v>
      </c>
      <c r="R10" s="15">
        <v>3</v>
      </c>
      <c r="S10" s="15">
        <v>3</v>
      </c>
      <c r="T10" s="8">
        <v>3</v>
      </c>
      <c r="U10" s="8">
        <v>3</v>
      </c>
      <c r="V10" s="8">
        <v>3</v>
      </c>
      <c r="W10" s="8">
        <v>3</v>
      </c>
    </row>
    <row r="11" spans="1:23">
      <c r="A11" s="4" t="s">
        <v>25</v>
      </c>
      <c r="B11" s="14"/>
      <c r="C11" s="14"/>
      <c r="D11" s="14"/>
      <c r="E11" s="14"/>
      <c r="F11" s="14"/>
      <c r="G11" s="14"/>
      <c r="H11" s="74"/>
      <c r="I11" s="74"/>
      <c r="J11" s="74"/>
      <c r="K11" s="74"/>
      <c r="L11" s="19"/>
      <c r="M11" s="19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15">
        <v>128</v>
      </c>
      <c r="G12" s="15">
        <v>128</v>
      </c>
      <c r="H12" s="73">
        <v>128</v>
      </c>
      <c r="I12" s="73">
        <v>128</v>
      </c>
      <c r="J12" s="73">
        <v>128</v>
      </c>
      <c r="K12" s="73">
        <v>128</v>
      </c>
      <c r="L12" s="15">
        <v>128</v>
      </c>
      <c r="M12" s="15">
        <v>128</v>
      </c>
      <c r="N12" s="8">
        <v>128</v>
      </c>
      <c r="O12" s="8">
        <v>128</v>
      </c>
      <c r="P12" s="15">
        <v>128</v>
      </c>
      <c r="Q12" s="15">
        <v>128</v>
      </c>
      <c r="R12" s="15">
        <v>128</v>
      </c>
      <c r="S12" s="15">
        <v>128</v>
      </c>
      <c r="T12" s="8">
        <v>128</v>
      </c>
      <c r="U12" s="8">
        <v>128</v>
      </c>
      <c r="V12" s="8">
        <v>128</v>
      </c>
      <c r="W12" s="8">
        <v>128</v>
      </c>
    </row>
    <row r="13" spans="1:23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15">
        <v>2</v>
      </c>
      <c r="H13" s="73">
        <v>2</v>
      </c>
      <c r="I13" s="73">
        <v>2</v>
      </c>
      <c r="J13" s="73">
        <v>2</v>
      </c>
      <c r="K13" s="73">
        <v>2</v>
      </c>
      <c r="L13" s="15">
        <v>2</v>
      </c>
      <c r="M13" s="15">
        <v>2</v>
      </c>
      <c r="N13" s="8">
        <v>2</v>
      </c>
      <c r="O13" s="8">
        <v>2</v>
      </c>
      <c r="P13" s="15">
        <v>2</v>
      </c>
      <c r="Q13" s="15">
        <v>2</v>
      </c>
      <c r="R13" s="15">
        <v>2</v>
      </c>
      <c r="S13" s="15">
        <v>2</v>
      </c>
      <c r="T13" s="8">
        <v>2</v>
      </c>
      <c r="U13" s="8">
        <v>2</v>
      </c>
      <c r="V13" s="8">
        <v>2</v>
      </c>
      <c r="W13" s="8">
        <v>2</v>
      </c>
    </row>
    <row r="14" spans="1:23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15">
        <v>2</v>
      </c>
      <c r="H14" s="73">
        <v>2</v>
      </c>
      <c r="I14" s="73">
        <v>2</v>
      </c>
      <c r="J14" s="73">
        <v>2</v>
      </c>
      <c r="K14" s="73">
        <v>2</v>
      </c>
      <c r="L14" s="15">
        <v>2</v>
      </c>
      <c r="M14" s="15">
        <v>2</v>
      </c>
      <c r="N14" s="8">
        <v>2</v>
      </c>
      <c r="O14" s="8">
        <v>2</v>
      </c>
      <c r="P14" s="15">
        <v>2</v>
      </c>
      <c r="Q14" s="15">
        <v>2</v>
      </c>
      <c r="R14" s="15">
        <v>2</v>
      </c>
      <c r="S14" s="15">
        <v>2</v>
      </c>
      <c r="T14" s="8">
        <v>2</v>
      </c>
      <c r="U14" s="8">
        <v>2</v>
      </c>
      <c r="V14" s="8">
        <v>2</v>
      </c>
      <c r="W14" s="8">
        <v>2</v>
      </c>
    </row>
    <row r="15" spans="1:23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15">
        <v>3</v>
      </c>
      <c r="G15" s="15">
        <v>3</v>
      </c>
      <c r="H15" s="73">
        <v>3</v>
      </c>
      <c r="I15" s="73">
        <v>3</v>
      </c>
      <c r="J15" s="73">
        <v>3</v>
      </c>
      <c r="K15" s="73">
        <v>3</v>
      </c>
      <c r="L15" s="15">
        <v>3</v>
      </c>
      <c r="M15" s="15">
        <v>3</v>
      </c>
      <c r="N15" s="8">
        <v>3</v>
      </c>
      <c r="O15" s="8">
        <v>3</v>
      </c>
      <c r="P15" s="15">
        <v>3</v>
      </c>
      <c r="Q15" s="15">
        <v>3</v>
      </c>
      <c r="R15" s="15">
        <v>3</v>
      </c>
      <c r="S15" s="15">
        <v>3</v>
      </c>
      <c r="T15" s="8">
        <v>3</v>
      </c>
      <c r="U15" s="8">
        <v>3</v>
      </c>
      <c r="V15" s="8">
        <v>3</v>
      </c>
      <c r="W15" s="8">
        <v>3</v>
      </c>
    </row>
    <row r="16" spans="1:23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15">
        <f t="shared" si="0"/>
        <v>23</v>
      </c>
      <c r="G16" s="15">
        <f t="shared" si="0"/>
        <v>23</v>
      </c>
      <c r="H16" s="73">
        <f>H15+10*LOG10(H4)</f>
        <v>23</v>
      </c>
      <c r="I16" s="73">
        <f>I15+10*LOG10(I4)</f>
        <v>23</v>
      </c>
      <c r="J16" s="73">
        <f>J15+10*LOG10(J4)</f>
        <v>23</v>
      </c>
      <c r="K16" s="73">
        <f>K15+10*LOG10(K4)</f>
        <v>23</v>
      </c>
      <c r="L16" s="13">
        <f t="shared" ref="L16:M16" si="1">L15+10*LOG10(L4)</f>
        <v>23</v>
      </c>
      <c r="M16" s="13">
        <f t="shared" si="1"/>
        <v>23</v>
      </c>
      <c r="N16" s="8">
        <f t="shared" ref="N16:S16" si="2">N15+10*LOG10(N4)</f>
        <v>23</v>
      </c>
      <c r="O16" s="8">
        <f t="shared" si="2"/>
        <v>23</v>
      </c>
      <c r="P16" s="15">
        <f t="shared" si="2"/>
        <v>23</v>
      </c>
      <c r="Q16" s="15">
        <f t="shared" si="2"/>
        <v>23</v>
      </c>
      <c r="R16" s="15">
        <f t="shared" si="2"/>
        <v>23</v>
      </c>
      <c r="S16" s="15">
        <f t="shared" si="2"/>
        <v>23</v>
      </c>
      <c r="T16" s="8">
        <f>T15+10*LOG10(T4)</f>
        <v>23</v>
      </c>
      <c r="U16" s="8">
        <f>U15+10*LOG10(U4)</f>
        <v>23</v>
      </c>
      <c r="V16" s="8">
        <f>V15+10*LOG10(V4)</f>
        <v>23</v>
      </c>
      <c r="W16" s="8">
        <f>W15+10*LOG10(W4)</f>
        <v>23</v>
      </c>
    </row>
    <row r="17" spans="1:23" ht="28.3">
      <c r="A17" s="7" t="s">
        <v>35</v>
      </c>
      <c r="B17" s="15">
        <f t="shared" ref="B17:G17" si="3">B15+10*LOG10(B42/1000000)</f>
        <v>21.01815168581437</v>
      </c>
      <c r="C17" s="15">
        <f t="shared" si="3"/>
        <v>21.01815168581437</v>
      </c>
      <c r="D17" s="15">
        <f t="shared" si="3"/>
        <v>18.733358400660677</v>
      </c>
      <c r="E17" s="15">
        <f t="shared" si="3"/>
        <v>18.733358400660677</v>
      </c>
      <c r="F17" s="15">
        <f t="shared" si="3"/>
        <v>22.065505191014502</v>
      </c>
      <c r="G17" s="15">
        <f t="shared" si="3"/>
        <v>21.01815168581437</v>
      </c>
      <c r="H17" s="73">
        <f>H15+10*LOG10(H42/1000000)</f>
        <v>22.365137424788934</v>
      </c>
      <c r="I17" s="73">
        <f>I15+10*LOG10(I42/1000000)</f>
        <v>22.365137424788934</v>
      </c>
      <c r="J17" s="73">
        <f>J15+10*LOG10(J42/1000000)</f>
        <v>19.768764319731371</v>
      </c>
      <c r="K17" s="73">
        <f>K15+10*LOG10(K42/1000000)</f>
        <v>19.768764319731371</v>
      </c>
      <c r="L17" s="13">
        <f t="shared" ref="L17:M17" si="4">L15+10*LOG10(L42/1000000)</f>
        <v>22.779064276371184</v>
      </c>
      <c r="M17" s="13">
        <f t="shared" si="4"/>
        <v>22.779064276371184</v>
      </c>
      <c r="N17" s="8">
        <f t="shared" ref="N17:S17" si="5">N15+10*LOG10(N42/1000000)</f>
        <v>22.779064276371184</v>
      </c>
      <c r="O17" s="8">
        <f t="shared" si="5"/>
        <v>22.779064276371184</v>
      </c>
      <c r="P17" s="15">
        <f t="shared" si="5"/>
        <v>22.779064276371184</v>
      </c>
      <c r="Q17" s="15">
        <f t="shared" si="5"/>
        <v>22.779064276371184</v>
      </c>
      <c r="R17" s="15">
        <f t="shared" si="5"/>
        <v>19.635124704151558</v>
      </c>
      <c r="S17" s="15">
        <f t="shared" si="5"/>
        <v>19.635124704151558</v>
      </c>
      <c r="T17" s="8">
        <f>T15+10*LOG10(T42/1000000)</f>
        <v>22.365137424788934</v>
      </c>
      <c r="U17" s="8">
        <f>U15+10*LOG10(U42/1000000)</f>
        <v>22.365137424788934</v>
      </c>
      <c r="V17" s="8">
        <f>V15+10*LOG10(V42/1000000)</f>
        <v>19.354837468149121</v>
      </c>
      <c r="W17" s="8">
        <f>W15+10*LOG10(W42/1000000)</f>
        <v>19.354837468149121</v>
      </c>
    </row>
    <row r="18" spans="1:23" ht="42.45">
      <c r="A18" s="16" t="s">
        <v>37</v>
      </c>
      <c r="B18" s="15">
        <f t="shared" ref="B18:G18" si="6">B19+10*LOG10(B12/B13)-B20</f>
        <v>26.061799739838872</v>
      </c>
      <c r="C18" s="15">
        <f t="shared" si="6"/>
        <v>26.061799739838872</v>
      </c>
      <c r="D18" s="15">
        <f t="shared" si="6"/>
        <v>26.061799739838872</v>
      </c>
      <c r="E18" s="15">
        <f t="shared" si="6"/>
        <v>26.061799739838872</v>
      </c>
      <c r="F18" s="15">
        <f t="shared" si="6"/>
        <v>20.591799739838873</v>
      </c>
      <c r="G18" s="15">
        <f t="shared" si="6"/>
        <v>20.591799739838873</v>
      </c>
      <c r="H18" s="73">
        <f>H19+10*LOG10(H12/H13)-H20</f>
        <v>26.061799739838872</v>
      </c>
      <c r="I18" s="73">
        <f>I19+10*LOG10(I12/I13)-I20</f>
        <v>26.061799739838872</v>
      </c>
      <c r="J18" s="73">
        <f>J19+10*LOG10(J12/J13)-J20</f>
        <v>26.061799739838872</v>
      </c>
      <c r="K18" s="73">
        <f>K19+10*LOG10(K12/K13)-K20</f>
        <v>26.061799739838872</v>
      </c>
      <c r="L18" s="13">
        <f t="shared" ref="L18:M18" si="7">L19+10*LOG10(L12/L13)-L20</f>
        <v>22.581799739838871</v>
      </c>
      <c r="M18" s="13">
        <f t="shared" si="7"/>
        <v>22.581799739838871</v>
      </c>
      <c r="N18" s="8">
        <f t="shared" ref="N18:S18" si="8">N19+10*LOG10(N12/N13)-N20</f>
        <v>26.061799739838872</v>
      </c>
      <c r="O18" s="8">
        <f t="shared" si="8"/>
        <v>26.061799739838872</v>
      </c>
      <c r="P18" s="15">
        <f t="shared" si="8"/>
        <v>26.061799739838872</v>
      </c>
      <c r="Q18" s="15">
        <f t="shared" si="8"/>
        <v>26.061799739838872</v>
      </c>
      <c r="R18" s="15">
        <f t="shared" si="8"/>
        <v>26.061799739838872</v>
      </c>
      <c r="S18" s="15">
        <f t="shared" si="8"/>
        <v>26.061799739838872</v>
      </c>
      <c r="T18" s="8">
        <f>T19+10*LOG10(T12/T13)-T20</f>
        <v>17.061799739838872</v>
      </c>
      <c r="U18" s="8">
        <f>U19+10*LOG10(U12/U13)-U20</f>
        <v>17.061799739838872</v>
      </c>
      <c r="V18" s="8">
        <f>V19+10*LOG10(V12/V13)-V20</f>
        <v>17.061799739838872</v>
      </c>
      <c r="W18" s="8">
        <f>W19+10*LOG10(W12/W13)-W20</f>
        <v>17.061799739838872</v>
      </c>
    </row>
    <row r="19" spans="1:23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15">
        <v>8</v>
      </c>
      <c r="G19" s="15">
        <v>8</v>
      </c>
      <c r="H19" s="73">
        <v>8</v>
      </c>
      <c r="I19" s="73">
        <v>8</v>
      </c>
      <c r="J19" s="73">
        <v>8</v>
      </c>
      <c r="K19" s="73">
        <v>8</v>
      </c>
      <c r="L19" s="91">
        <v>8</v>
      </c>
      <c r="M19" s="91">
        <v>8</v>
      </c>
      <c r="N19" s="8">
        <v>8</v>
      </c>
      <c r="O19" s="8">
        <v>8</v>
      </c>
      <c r="P19" s="15">
        <v>8</v>
      </c>
      <c r="Q19" s="15">
        <v>8</v>
      </c>
      <c r="R19" s="15">
        <v>8</v>
      </c>
      <c r="S19" s="15">
        <v>8</v>
      </c>
      <c r="T19" s="8">
        <v>8</v>
      </c>
      <c r="U19" s="8">
        <v>8</v>
      </c>
      <c r="V19" s="8">
        <v>8</v>
      </c>
      <c r="W19" s="8">
        <v>8</v>
      </c>
    </row>
    <row r="20" spans="1:23" ht="42.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23">
        <v>5.47</v>
      </c>
      <c r="G20" s="23">
        <v>5.47</v>
      </c>
      <c r="H20" s="72">
        <v>0</v>
      </c>
      <c r="I20" s="72">
        <v>0</v>
      </c>
      <c r="J20" s="72">
        <v>0</v>
      </c>
      <c r="K20" s="72">
        <v>0</v>
      </c>
      <c r="L20" s="89">
        <v>3.48</v>
      </c>
      <c r="M20" s="89">
        <v>3.48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6">
        <v>0</v>
      </c>
      <c r="T20" s="86">
        <v>9</v>
      </c>
      <c r="U20" s="86">
        <v>9</v>
      </c>
      <c r="V20" s="86">
        <v>9</v>
      </c>
      <c r="W20" s="86">
        <v>9</v>
      </c>
    </row>
    <row r="21" spans="1:23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72">
        <v>0</v>
      </c>
      <c r="I21" s="72">
        <v>0</v>
      </c>
      <c r="J21" s="72">
        <v>0</v>
      </c>
      <c r="K21" s="72">
        <v>0</v>
      </c>
      <c r="L21" s="89">
        <v>0</v>
      </c>
      <c r="M21" s="89">
        <v>0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86">
        <v>0</v>
      </c>
      <c r="W21" s="86">
        <v>0</v>
      </c>
    </row>
    <row r="22" spans="1:23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73">
        <v>0</v>
      </c>
      <c r="I22" s="73">
        <v>0</v>
      </c>
      <c r="J22" s="73">
        <v>0</v>
      </c>
      <c r="K22" s="73">
        <v>0</v>
      </c>
      <c r="L22" s="13">
        <v>0</v>
      </c>
      <c r="M22" s="13">
        <v>0</v>
      </c>
      <c r="N22" s="8">
        <v>0</v>
      </c>
      <c r="O22" s="8">
        <v>0</v>
      </c>
      <c r="P22" s="15">
        <v>0</v>
      </c>
      <c r="Q22" s="15">
        <v>0</v>
      </c>
      <c r="R22" s="15">
        <v>0</v>
      </c>
      <c r="S22" s="15">
        <v>0</v>
      </c>
      <c r="T22" s="8">
        <v>0</v>
      </c>
      <c r="U22" s="8">
        <v>0</v>
      </c>
      <c r="V22" s="8">
        <v>0</v>
      </c>
      <c r="W22" s="8">
        <v>0</v>
      </c>
    </row>
    <row r="23" spans="1:23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73">
        <v>0</v>
      </c>
      <c r="I23" s="73">
        <v>0</v>
      </c>
      <c r="J23" s="73">
        <v>0</v>
      </c>
      <c r="K23" s="73">
        <v>0</v>
      </c>
      <c r="L23" s="13">
        <v>0</v>
      </c>
      <c r="M23" s="13">
        <v>0</v>
      </c>
      <c r="N23" s="8">
        <v>0</v>
      </c>
      <c r="O23" s="8">
        <v>0</v>
      </c>
      <c r="P23" s="15">
        <v>0</v>
      </c>
      <c r="Q23" s="15">
        <v>0</v>
      </c>
      <c r="R23" s="15">
        <v>0</v>
      </c>
      <c r="S23" s="15">
        <v>0</v>
      </c>
      <c r="T23" s="8">
        <v>0</v>
      </c>
      <c r="U23" s="8">
        <v>0</v>
      </c>
      <c r="V23" s="8">
        <v>0</v>
      </c>
      <c r="W23" s="8">
        <v>0</v>
      </c>
    </row>
    <row r="24" spans="1:23" ht="28.3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15">
        <v>3</v>
      </c>
      <c r="G24" s="15">
        <v>3</v>
      </c>
      <c r="H24" s="73">
        <v>3</v>
      </c>
      <c r="I24" s="73">
        <v>3</v>
      </c>
      <c r="J24" s="73">
        <v>3</v>
      </c>
      <c r="K24" s="73">
        <v>3</v>
      </c>
      <c r="L24" s="13">
        <v>3</v>
      </c>
      <c r="M24" s="13">
        <v>3</v>
      </c>
      <c r="N24" s="8">
        <v>3</v>
      </c>
      <c r="O24" s="8">
        <v>3</v>
      </c>
      <c r="P24" s="15">
        <v>3</v>
      </c>
      <c r="Q24" s="15">
        <v>3</v>
      </c>
      <c r="R24" s="15">
        <v>3</v>
      </c>
      <c r="S24" s="15">
        <v>3</v>
      </c>
      <c r="T24" s="8">
        <v>3</v>
      </c>
      <c r="U24" s="8">
        <v>3</v>
      </c>
      <c r="V24" s="8">
        <v>3</v>
      </c>
      <c r="W24" s="8">
        <v>3</v>
      </c>
    </row>
    <row r="25" spans="1:23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33" t="s">
        <v>16</v>
      </c>
      <c r="G25" s="33" t="s">
        <v>16</v>
      </c>
      <c r="H25" s="70" t="s">
        <v>16</v>
      </c>
      <c r="I25" s="70" t="s">
        <v>16</v>
      </c>
      <c r="J25" s="70" t="s">
        <v>16</v>
      </c>
      <c r="K25" s="70" t="s">
        <v>16</v>
      </c>
      <c r="L25" s="9" t="s">
        <v>16</v>
      </c>
      <c r="M25" s="9" t="s">
        <v>16</v>
      </c>
      <c r="N25" s="99" t="s">
        <v>16</v>
      </c>
      <c r="O25" s="99" t="s">
        <v>16</v>
      </c>
      <c r="P25" s="33" t="s">
        <v>16</v>
      </c>
      <c r="Q25" s="33" t="s">
        <v>16</v>
      </c>
      <c r="R25" s="33" t="s">
        <v>16</v>
      </c>
      <c r="S25" s="33" t="s">
        <v>16</v>
      </c>
      <c r="T25" s="99" t="s">
        <v>16</v>
      </c>
      <c r="U25" s="99" t="s">
        <v>16</v>
      </c>
      <c r="V25" s="99" t="s">
        <v>16</v>
      </c>
      <c r="W25" s="99" t="s">
        <v>16</v>
      </c>
    </row>
    <row r="26" spans="1:23">
      <c r="A26" s="7" t="s">
        <v>51</v>
      </c>
      <c r="B26" s="15">
        <f t="shared" ref="B26:G26" si="9">B17+B18+B21-B23-B24</f>
        <v>44.079951425653242</v>
      </c>
      <c r="C26" s="15">
        <f t="shared" si="9"/>
        <v>44.079951425653242</v>
      </c>
      <c r="D26" s="15">
        <f t="shared" si="9"/>
        <v>41.795158140499552</v>
      </c>
      <c r="E26" s="15">
        <f t="shared" si="9"/>
        <v>41.795158140499552</v>
      </c>
      <c r="F26" s="15">
        <f t="shared" si="9"/>
        <v>39.657304930853371</v>
      </c>
      <c r="G26" s="15">
        <f t="shared" si="9"/>
        <v>38.609951425653243</v>
      </c>
      <c r="H26" s="73">
        <f>H17+H18+H21-H23-H24</f>
        <v>45.426937164627802</v>
      </c>
      <c r="I26" s="73">
        <f>I17+I18+I21-I23-I24</f>
        <v>45.426937164627802</v>
      </c>
      <c r="J26" s="73">
        <f>J17+J18+J21-J23-J24</f>
        <v>42.830564059570243</v>
      </c>
      <c r="K26" s="73">
        <f>K17+K18+K21-K23-K24</f>
        <v>42.830564059570243</v>
      </c>
      <c r="L26" s="13">
        <f t="shared" ref="L26:M26" si="10">L17+L18+L21-L23-L24</f>
        <v>42.360864016210058</v>
      </c>
      <c r="M26" s="13">
        <f t="shared" si="10"/>
        <v>42.360864016210058</v>
      </c>
      <c r="N26" s="8">
        <f t="shared" ref="N26:S26" si="11">N17+N18+N21-N23-N24</f>
        <v>45.840864016210055</v>
      </c>
      <c r="O26" s="8">
        <f t="shared" si="11"/>
        <v>45.840864016210055</v>
      </c>
      <c r="P26" s="15">
        <f t="shared" si="11"/>
        <v>45.840864016210055</v>
      </c>
      <c r="Q26" s="15">
        <f t="shared" si="11"/>
        <v>45.840864016210055</v>
      </c>
      <c r="R26" s="15">
        <f t="shared" si="11"/>
        <v>42.696924443990426</v>
      </c>
      <c r="S26" s="15">
        <f t="shared" si="11"/>
        <v>42.696924443990426</v>
      </c>
      <c r="T26" s="8">
        <f>T17+T18+T21-T23-T24</f>
        <v>36.426937164627802</v>
      </c>
      <c r="U26" s="8">
        <f>U17+U18+U21-U23-U24</f>
        <v>36.426937164627802</v>
      </c>
      <c r="V26" s="8">
        <f>V17+V18+V21-V23-V24</f>
        <v>33.416637207987989</v>
      </c>
      <c r="W26" s="8">
        <f>W17+W18+W21-W23-W24</f>
        <v>33.416637207987989</v>
      </c>
    </row>
    <row r="27" spans="1:23">
      <c r="A27" s="4" t="s">
        <v>52</v>
      </c>
      <c r="B27" s="14"/>
      <c r="C27" s="14"/>
      <c r="D27" s="14"/>
      <c r="E27" s="14"/>
      <c r="F27" s="14"/>
      <c r="G27" s="14"/>
      <c r="H27" s="74"/>
      <c r="I27" s="74"/>
      <c r="J27" s="74"/>
      <c r="K27" s="74"/>
      <c r="L27" s="19"/>
      <c r="M27" s="19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1:23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15">
        <v>8</v>
      </c>
      <c r="G28" s="15">
        <v>4</v>
      </c>
      <c r="H28" s="73">
        <v>8</v>
      </c>
      <c r="I28" s="73">
        <v>4</v>
      </c>
      <c r="J28" s="73">
        <v>8</v>
      </c>
      <c r="K28" s="73">
        <v>4</v>
      </c>
      <c r="L28" s="15">
        <v>8</v>
      </c>
      <c r="M28" s="15">
        <v>4</v>
      </c>
      <c r="N28" s="8">
        <v>8</v>
      </c>
      <c r="O28" s="8">
        <v>4</v>
      </c>
      <c r="P28" s="15">
        <v>8</v>
      </c>
      <c r="Q28" s="15">
        <v>4</v>
      </c>
      <c r="R28" s="15">
        <v>8</v>
      </c>
      <c r="S28" s="15">
        <v>4</v>
      </c>
      <c r="T28" s="8">
        <v>8</v>
      </c>
      <c r="U28" s="8">
        <v>4</v>
      </c>
      <c r="V28" s="8">
        <v>8</v>
      </c>
      <c r="W28" s="8">
        <v>4</v>
      </c>
    </row>
    <row r="29" spans="1:23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15">
        <v>2</v>
      </c>
      <c r="G29" s="15">
        <v>1</v>
      </c>
      <c r="H29" s="73">
        <v>2</v>
      </c>
      <c r="I29" s="73">
        <v>1</v>
      </c>
      <c r="J29" s="73">
        <v>2</v>
      </c>
      <c r="K29" s="73">
        <v>1</v>
      </c>
      <c r="L29" s="15">
        <v>2</v>
      </c>
      <c r="M29" s="15">
        <v>1</v>
      </c>
      <c r="N29" s="8">
        <v>2</v>
      </c>
      <c r="O29" s="8">
        <v>1</v>
      </c>
      <c r="P29" s="15">
        <v>2</v>
      </c>
      <c r="Q29" s="15">
        <v>1</v>
      </c>
      <c r="R29" s="15">
        <v>2</v>
      </c>
      <c r="S29" s="15">
        <v>1</v>
      </c>
      <c r="T29" s="8">
        <v>2</v>
      </c>
      <c r="U29" s="8">
        <v>1</v>
      </c>
      <c r="V29" s="8">
        <v>2</v>
      </c>
      <c r="W29" s="8">
        <v>1</v>
      </c>
    </row>
    <row r="30" spans="1:23" ht="56.6">
      <c r="A30" s="7" t="s">
        <v>55</v>
      </c>
      <c r="B30" s="15">
        <f t="shared" ref="B30:G30" si="12">B31+10*LOG10(B28/B29)-B32</f>
        <v>11.020599913279625</v>
      </c>
      <c r="C30" s="15">
        <f t="shared" si="12"/>
        <v>11.020599913279625</v>
      </c>
      <c r="D30" s="15">
        <f t="shared" si="12"/>
        <v>11.020599913279625</v>
      </c>
      <c r="E30" s="15">
        <f t="shared" si="12"/>
        <v>11.020599913279625</v>
      </c>
      <c r="F30" s="15">
        <f t="shared" si="12"/>
        <v>11.020599913279625</v>
      </c>
      <c r="G30" s="15">
        <f t="shared" si="12"/>
        <v>11.020599913279625</v>
      </c>
      <c r="H30" s="73">
        <f>H31+10*LOG10(H28/H29)-H32</f>
        <v>11.020599913279625</v>
      </c>
      <c r="I30" s="73">
        <f>I31+10*LOG10(I28/I29)-I32</f>
        <v>11.020599913279625</v>
      </c>
      <c r="J30" s="73">
        <f>J31+10*LOG10(J28/J29)-J32</f>
        <v>11.020599913279625</v>
      </c>
      <c r="K30" s="73">
        <f>K31+10*LOG10(K28/K29)-K32</f>
        <v>11.020599913279625</v>
      </c>
      <c r="L30" s="13">
        <f t="shared" ref="L30:M30" si="13">L31+10*LOG10(L28/L29)-L32</f>
        <v>11.020599913279625</v>
      </c>
      <c r="M30" s="13">
        <f t="shared" si="13"/>
        <v>11.020599913279625</v>
      </c>
      <c r="N30" s="8">
        <f t="shared" ref="N30:S30" si="14">N31+10*LOG10(N28/N29)-N32</f>
        <v>11.020599913279625</v>
      </c>
      <c r="O30" s="8">
        <f t="shared" si="14"/>
        <v>11.020599913279625</v>
      </c>
      <c r="P30" s="15">
        <f t="shared" si="14"/>
        <v>11.020599913279625</v>
      </c>
      <c r="Q30" s="15">
        <f t="shared" si="14"/>
        <v>11.020599913279625</v>
      </c>
      <c r="R30" s="15">
        <f t="shared" si="14"/>
        <v>11.020599913279625</v>
      </c>
      <c r="S30" s="15">
        <f t="shared" si="14"/>
        <v>11.020599913279625</v>
      </c>
      <c r="T30" s="8">
        <f>T31+10*LOG10(T28/T29)-T32</f>
        <v>5.0205999132796251</v>
      </c>
      <c r="U30" s="8">
        <f>U31+10*LOG10(U28/U29)-U32</f>
        <v>5.0205999132796251</v>
      </c>
      <c r="V30" s="8">
        <f>V31+10*LOG10(V28/V29)-V32</f>
        <v>5.0205999132796251</v>
      </c>
      <c r="W30" s="8">
        <f>W31+10*LOG10(W28/W29)-W32</f>
        <v>5.0205999132796251</v>
      </c>
    </row>
    <row r="31" spans="1:23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15">
        <v>5</v>
      </c>
      <c r="G31" s="15">
        <v>5</v>
      </c>
      <c r="H31" s="73">
        <v>5</v>
      </c>
      <c r="I31" s="73">
        <v>5</v>
      </c>
      <c r="J31" s="73">
        <v>5</v>
      </c>
      <c r="K31" s="73">
        <v>5</v>
      </c>
      <c r="L31" s="13">
        <v>5</v>
      </c>
      <c r="M31" s="13">
        <v>5</v>
      </c>
      <c r="N31" s="8">
        <v>5</v>
      </c>
      <c r="O31" s="8">
        <v>5</v>
      </c>
      <c r="P31" s="15">
        <v>5</v>
      </c>
      <c r="Q31" s="15">
        <v>5</v>
      </c>
      <c r="R31" s="15">
        <v>5</v>
      </c>
      <c r="S31" s="15">
        <v>5</v>
      </c>
      <c r="T31" s="8">
        <v>5</v>
      </c>
      <c r="U31" s="8">
        <v>5</v>
      </c>
      <c r="V31" s="8">
        <v>5</v>
      </c>
      <c r="W31" s="8">
        <v>5</v>
      </c>
    </row>
    <row r="32" spans="1:23" ht="42.45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72">
        <v>0</v>
      </c>
      <c r="I32" s="72">
        <v>0</v>
      </c>
      <c r="J32" s="72">
        <v>0</v>
      </c>
      <c r="K32" s="72">
        <v>0</v>
      </c>
      <c r="L32" s="89">
        <v>0</v>
      </c>
      <c r="M32" s="89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6</v>
      </c>
      <c r="U32" s="86">
        <v>6</v>
      </c>
      <c r="V32" s="86">
        <v>6</v>
      </c>
      <c r="W32" s="86">
        <v>6</v>
      </c>
    </row>
    <row r="33" spans="1:23" ht="28.3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73">
        <v>0</v>
      </c>
      <c r="I33" s="73">
        <v>0</v>
      </c>
      <c r="J33" s="73">
        <v>0</v>
      </c>
      <c r="K33" s="73">
        <v>0</v>
      </c>
      <c r="L33" s="13">
        <v>0</v>
      </c>
      <c r="M33" s="13">
        <v>0</v>
      </c>
      <c r="N33" s="8">
        <v>0</v>
      </c>
      <c r="O33" s="8">
        <v>0</v>
      </c>
      <c r="P33" s="15">
        <v>0</v>
      </c>
      <c r="Q33" s="15">
        <v>0</v>
      </c>
      <c r="R33" s="15">
        <v>0</v>
      </c>
      <c r="S33" s="15">
        <v>0</v>
      </c>
      <c r="T33" s="8">
        <v>0</v>
      </c>
      <c r="U33" s="8">
        <v>0</v>
      </c>
      <c r="V33" s="8">
        <v>0</v>
      </c>
      <c r="W33" s="8">
        <v>0</v>
      </c>
    </row>
    <row r="34" spans="1:23" ht="28.3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15">
        <v>1</v>
      </c>
      <c r="G34" s="15">
        <v>1</v>
      </c>
      <c r="H34" s="73">
        <v>1</v>
      </c>
      <c r="I34" s="73">
        <v>1</v>
      </c>
      <c r="J34" s="73">
        <v>1</v>
      </c>
      <c r="K34" s="73">
        <v>1</v>
      </c>
      <c r="L34" s="13">
        <v>1</v>
      </c>
      <c r="M34" s="13">
        <v>1</v>
      </c>
      <c r="N34" s="8">
        <v>1</v>
      </c>
      <c r="O34" s="8">
        <v>1</v>
      </c>
      <c r="P34" s="15">
        <v>1</v>
      </c>
      <c r="Q34" s="15">
        <v>1</v>
      </c>
      <c r="R34" s="15">
        <v>1</v>
      </c>
      <c r="S34" s="15">
        <v>1</v>
      </c>
      <c r="T34" s="8">
        <v>1</v>
      </c>
      <c r="U34" s="8">
        <v>1</v>
      </c>
      <c r="V34" s="8">
        <v>1</v>
      </c>
      <c r="W34" s="8">
        <v>1</v>
      </c>
    </row>
    <row r="35" spans="1:23">
      <c r="A35" s="7" t="s">
        <v>60</v>
      </c>
      <c r="B35" s="8">
        <v>7</v>
      </c>
      <c r="C35" s="8">
        <v>7</v>
      </c>
      <c r="D35" s="8">
        <v>7</v>
      </c>
      <c r="E35" s="8">
        <v>7</v>
      </c>
      <c r="F35" s="8">
        <v>10</v>
      </c>
      <c r="G35" s="8">
        <v>10</v>
      </c>
      <c r="H35" s="69">
        <v>7</v>
      </c>
      <c r="I35" s="69">
        <v>7</v>
      </c>
      <c r="J35" s="69">
        <v>7</v>
      </c>
      <c r="K35" s="69">
        <v>7</v>
      </c>
      <c r="L35" s="13">
        <v>10</v>
      </c>
      <c r="M35" s="13">
        <v>10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</row>
    <row r="36" spans="1:23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69">
        <v>-174</v>
      </c>
      <c r="I36" s="69">
        <v>-174</v>
      </c>
      <c r="J36" s="69">
        <v>-174</v>
      </c>
      <c r="K36" s="69">
        <v>-174</v>
      </c>
      <c r="L36" s="18">
        <v>-174</v>
      </c>
      <c r="M36" s="1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</row>
    <row r="37" spans="1:23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15" t="s">
        <v>16</v>
      </c>
      <c r="G37" s="15" t="s">
        <v>16</v>
      </c>
      <c r="H37" s="73" t="s">
        <v>16</v>
      </c>
      <c r="I37" s="73" t="s">
        <v>16</v>
      </c>
      <c r="J37" s="73" t="s">
        <v>16</v>
      </c>
      <c r="K37" s="73" t="s">
        <v>16</v>
      </c>
      <c r="L37" s="13" t="s">
        <v>16</v>
      </c>
      <c r="M37" s="13" t="s">
        <v>16</v>
      </c>
      <c r="N37" s="8" t="s">
        <v>16</v>
      </c>
      <c r="O37" s="8" t="s">
        <v>16</v>
      </c>
      <c r="P37" s="15" t="s">
        <v>16</v>
      </c>
      <c r="Q37" s="15" t="s">
        <v>16</v>
      </c>
      <c r="R37" s="15" t="s">
        <v>16</v>
      </c>
      <c r="S37" s="15" t="s">
        <v>16</v>
      </c>
      <c r="T37" s="8" t="s">
        <v>16</v>
      </c>
      <c r="U37" s="8" t="s">
        <v>16</v>
      </c>
      <c r="V37" s="8" t="s">
        <v>16</v>
      </c>
      <c r="W37" s="8" t="s">
        <v>16</v>
      </c>
    </row>
    <row r="38" spans="1:23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23">
        <v>-999</v>
      </c>
      <c r="G38" s="23">
        <v>-999</v>
      </c>
      <c r="H38" s="72">
        <v>-999</v>
      </c>
      <c r="I38" s="72">
        <v>-999</v>
      </c>
      <c r="J38" s="72">
        <v>-999</v>
      </c>
      <c r="K38" s="72">
        <v>-999</v>
      </c>
      <c r="L38" s="89">
        <v>-174</v>
      </c>
      <c r="M38" s="89">
        <v>-174</v>
      </c>
      <c r="N38" s="86">
        <v>-174</v>
      </c>
      <c r="O38" s="86">
        <v>-174</v>
      </c>
      <c r="P38" s="86">
        <v>-999</v>
      </c>
      <c r="Q38" s="86">
        <v>-999</v>
      </c>
      <c r="R38" s="86">
        <v>-999</v>
      </c>
      <c r="S38" s="86">
        <v>-999</v>
      </c>
      <c r="T38" s="86">
        <v>-999</v>
      </c>
      <c r="U38" s="86">
        <v>-999</v>
      </c>
      <c r="V38" s="86">
        <v>-999</v>
      </c>
      <c r="W38" s="86">
        <v>-999</v>
      </c>
    </row>
    <row r="39" spans="1:23" ht="28.3">
      <c r="A39" s="7" t="s">
        <v>108</v>
      </c>
      <c r="B39" s="33" t="s">
        <v>16</v>
      </c>
      <c r="C39" s="33" t="s">
        <v>16</v>
      </c>
      <c r="D39" s="33" t="s">
        <v>16</v>
      </c>
      <c r="E39" s="33" t="s">
        <v>16</v>
      </c>
      <c r="F39" s="33" t="s">
        <v>16</v>
      </c>
      <c r="G39" s="33" t="s">
        <v>16</v>
      </c>
      <c r="H39" s="70" t="s">
        <v>16</v>
      </c>
      <c r="I39" s="70" t="s">
        <v>16</v>
      </c>
      <c r="J39" s="70" t="s">
        <v>16</v>
      </c>
      <c r="K39" s="70" t="s">
        <v>16</v>
      </c>
      <c r="L39" s="9" t="s">
        <v>16</v>
      </c>
      <c r="M39" s="9" t="s">
        <v>16</v>
      </c>
      <c r="N39" s="99" t="s">
        <v>16</v>
      </c>
      <c r="O39" s="99" t="s">
        <v>16</v>
      </c>
      <c r="P39" s="33" t="s">
        <v>16</v>
      </c>
      <c r="Q39" s="33" t="s">
        <v>16</v>
      </c>
      <c r="R39" s="33" t="s">
        <v>16</v>
      </c>
      <c r="S39" s="33" t="s">
        <v>16</v>
      </c>
      <c r="T39" s="99" t="s">
        <v>16</v>
      </c>
      <c r="U39" s="99" t="s">
        <v>16</v>
      </c>
      <c r="V39" s="99" t="s">
        <v>16</v>
      </c>
      <c r="W39" s="99" t="s">
        <v>16</v>
      </c>
    </row>
    <row r="40" spans="1:23" ht="28.3">
      <c r="A40" s="7" t="s">
        <v>109</v>
      </c>
      <c r="B40" s="15">
        <f t="shared" ref="B40:G40" si="15">10*LOG10(10^((B35+B36)/10)+10^(B38/10))</f>
        <v>-167.00000000000003</v>
      </c>
      <c r="C40" s="15">
        <f t="shared" si="15"/>
        <v>-167.00000000000003</v>
      </c>
      <c r="D40" s="15">
        <f t="shared" si="15"/>
        <v>-167.00000000000003</v>
      </c>
      <c r="E40" s="15">
        <f t="shared" si="15"/>
        <v>-167.00000000000003</v>
      </c>
      <c r="F40" s="15">
        <f t="shared" si="15"/>
        <v>-164</v>
      </c>
      <c r="G40" s="15">
        <f t="shared" si="15"/>
        <v>-164</v>
      </c>
      <c r="H40" s="73">
        <f>10*LOG10(10^((H35+H36)/10)+10^(H38/10))</f>
        <v>-167.00000000000003</v>
      </c>
      <c r="I40" s="73">
        <f>10*LOG10(10^((I35+I36)/10)+10^(I38/10))</f>
        <v>-167.00000000000003</v>
      </c>
      <c r="J40" s="73">
        <f>10*LOG10(10^((J35+J36)/10)+10^(J38/10))</f>
        <v>-167.00000000000003</v>
      </c>
      <c r="K40" s="73">
        <f>10*LOG10(10^((K35+K36)/10)+10^(K38/10))</f>
        <v>-167.00000000000003</v>
      </c>
      <c r="L40" s="13">
        <f t="shared" ref="L40:M40" si="16">10*LOG10(10^((L35+L36)/10)+10^(L38/10))</f>
        <v>-163.58607314841774</v>
      </c>
      <c r="M40" s="13">
        <f t="shared" si="16"/>
        <v>-163.58607314841774</v>
      </c>
      <c r="N40" s="8">
        <f t="shared" ref="N40:S40" si="17">10*LOG10(10^((N35+N36)/10)+10^(N38/10))</f>
        <v>-166.20990250347435</v>
      </c>
      <c r="O40" s="8">
        <f t="shared" si="17"/>
        <v>-166.20990250347435</v>
      </c>
      <c r="P40" s="15">
        <f t="shared" si="17"/>
        <v>-167.00000000000003</v>
      </c>
      <c r="Q40" s="15">
        <f t="shared" si="17"/>
        <v>-167.00000000000003</v>
      </c>
      <c r="R40" s="15">
        <f t="shared" si="17"/>
        <v>-167.00000000000003</v>
      </c>
      <c r="S40" s="15">
        <f t="shared" si="17"/>
        <v>-167.00000000000003</v>
      </c>
      <c r="T40" s="8">
        <f>10*LOG10(10^((T35+T36)/10)+10^(T38/10))</f>
        <v>-167.00000000000003</v>
      </c>
      <c r="U40" s="8">
        <f>10*LOG10(10^((U35+U36)/10)+10^(U38/10))</f>
        <v>-167.00000000000003</v>
      </c>
      <c r="V40" s="8">
        <f>10*LOG10(10^((V35+V36)/10)+10^(V38/10))</f>
        <v>-167.00000000000003</v>
      </c>
      <c r="W40" s="8">
        <f>10*LOG10(10^((W35+W36)/10)+10^(W38/10))</f>
        <v>-167.00000000000003</v>
      </c>
    </row>
    <row r="41" spans="1:23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15" t="s">
        <v>16</v>
      </c>
      <c r="G41" s="15" t="s">
        <v>16</v>
      </c>
      <c r="H41" s="73" t="s">
        <v>16</v>
      </c>
      <c r="I41" s="73" t="s">
        <v>16</v>
      </c>
      <c r="J41" s="73" t="s">
        <v>16</v>
      </c>
      <c r="K41" s="73" t="s">
        <v>16</v>
      </c>
      <c r="L41" s="13" t="s">
        <v>16</v>
      </c>
      <c r="M41" s="13" t="s">
        <v>16</v>
      </c>
      <c r="N41" s="8" t="s">
        <v>16</v>
      </c>
      <c r="O41" s="8" t="s">
        <v>16</v>
      </c>
      <c r="P41" s="15" t="s">
        <v>16</v>
      </c>
      <c r="Q41" s="15" t="s">
        <v>16</v>
      </c>
      <c r="R41" s="15" t="s">
        <v>16</v>
      </c>
      <c r="S41" s="15" t="s">
        <v>16</v>
      </c>
      <c r="T41" s="8" t="s">
        <v>16</v>
      </c>
      <c r="U41" s="8" t="s">
        <v>16</v>
      </c>
      <c r="V41" s="8" t="s">
        <v>16</v>
      </c>
      <c r="W41" s="8" t="s">
        <v>16</v>
      </c>
    </row>
    <row r="42" spans="1:23">
      <c r="A42" s="36" t="s">
        <v>70</v>
      </c>
      <c r="B42" s="25">
        <f t="shared" ref="B42:G42" si="18">44*12*120*1000</f>
        <v>63360000</v>
      </c>
      <c r="C42" s="25">
        <f t="shared" si="18"/>
        <v>63360000</v>
      </c>
      <c r="D42" s="25">
        <f>26*12*120*1000</f>
        <v>37440000</v>
      </c>
      <c r="E42" s="25">
        <f>26*12*120*1000</f>
        <v>37440000</v>
      </c>
      <c r="F42" s="25">
        <f>56*12*120*1000</f>
        <v>80640000</v>
      </c>
      <c r="G42" s="25">
        <f t="shared" si="18"/>
        <v>63360000</v>
      </c>
      <c r="H42" s="83">
        <f>60*12*120*1000</f>
        <v>86400000</v>
      </c>
      <c r="I42" s="83">
        <f t="shared" ref="I42" si="19">60*12*120*1000</f>
        <v>86400000</v>
      </c>
      <c r="J42" s="83">
        <f>33*12*120*1000</f>
        <v>47520000</v>
      </c>
      <c r="K42" s="83">
        <f>33*12*120*1000</f>
        <v>47520000</v>
      </c>
      <c r="L42" s="92">
        <f t="shared" ref="L42:Q42" si="20">66*12*120*1000</f>
        <v>95040000</v>
      </c>
      <c r="M42" s="92">
        <f t="shared" si="20"/>
        <v>95040000</v>
      </c>
      <c r="N42" s="88">
        <f t="shared" si="20"/>
        <v>95040000</v>
      </c>
      <c r="O42" s="88">
        <f t="shared" si="20"/>
        <v>95040000</v>
      </c>
      <c r="P42" s="92">
        <f t="shared" si="20"/>
        <v>95040000</v>
      </c>
      <c r="Q42" s="92">
        <f t="shared" si="20"/>
        <v>95040000</v>
      </c>
      <c r="R42" s="92">
        <f>32*12*120*1000</f>
        <v>46080000</v>
      </c>
      <c r="S42" s="92">
        <f>32*12*120*1000</f>
        <v>46080000</v>
      </c>
      <c r="T42" s="88">
        <f>60*12*120*1000</f>
        <v>86400000</v>
      </c>
      <c r="U42" s="88">
        <f t="shared" ref="U42" si="21">60*12*120*1000</f>
        <v>86400000</v>
      </c>
      <c r="V42" s="88">
        <f>30*12*120*1000</f>
        <v>43200000</v>
      </c>
      <c r="W42" s="88">
        <f>30*12*120*1000</f>
        <v>43200000</v>
      </c>
    </row>
    <row r="43" spans="1:23">
      <c r="A43" s="7" t="s">
        <v>71</v>
      </c>
      <c r="B43" s="15" t="s">
        <v>16</v>
      </c>
      <c r="C43" s="15" t="s">
        <v>16</v>
      </c>
      <c r="D43" s="15" t="s">
        <v>16</v>
      </c>
      <c r="E43" s="15" t="s">
        <v>16</v>
      </c>
      <c r="F43" s="15" t="s">
        <v>16</v>
      </c>
      <c r="G43" s="15" t="s">
        <v>16</v>
      </c>
      <c r="H43" s="73" t="s">
        <v>16</v>
      </c>
      <c r="I43" s="73" t="s">
        <v>16</v>
      </c>
      <c r="J43" s="73" t="s">
        <v>16</v>
      </c>
      <c r="K43" s="73" t="s">
        <v>16</v>
      </c>
      <c r="L43" s="13" t="s">
        <v>16</v>
      </c>
      <c r="M43" s="13" t="s">
        <v>16</v>
      </c>
      <c r="N43" s="8" t="s">
        <v>16</v>
      </c>
      <c r="O43" s="8" t="s">
        <v>16</v>
      </c>
      <c r="P43" s="15" t="s">
        <v>16</v>
      </c>
      <c r="Q43" s="15" t="s">
        <v>16</v>
      </c>
      <c r="R43" s="15" t="s">
        <v>16</v>
      </c>
      <c r="S43" s="15" t="s">
        <v>16</v>
      </c>
      <c r="T43" s="8" t="s">
        <v>16</v>
      </c>
      <c r="U43" s="8" t="s">
        <v>16</v>
      </c>
      <c r="V43" s="8" t="s">
        <v>16</v>
      </c>
      <c r="W43" s="8" t="s">
        <v>16</v>
      </c>
    </row>
    <row r="44" spans="1:23">
      <c r="A44" s="7" t="s">
        <v>72</v>
      </c>
      <c r="B44" s="15">
        <f t="shared" ref="B44:G44" si="22">B40+10*LOG10(B42)</f>
        <v>-88.981848314185655</v>
      </c>
      <c r="C44" s="15">
        <f t="shared" si="22"/>
        <v>-88.981848314185655</v>
      </c>
      <c r="D44" s="15">
        <f t="shared" si="22"/>
        <v>-91.266641599339351</v>
      </c>
      <c r="E44" s="15">
        <f t="shared" si="22"/>
        <v>-91.266641599339351</v>
      </c>
      <c r="F44" s="15">
        <f t="shared" si="22"/>
        <v>-84.934494808985505</v>
      </c>
      <c r="G44" s="15">
        <f t="shared" si="22"/>
        <v>-85.981848314185626</v>
      </c>
      <c r="H44" s="73">
        <f>H40+10*LOG10(H42)</f>
        <v>-87.634862575211102</v>
      </c>
      <c r="I44" s="73">
        <f>I40+10*LOG10(I42)</f>
        <v>-87.634862575211102</v>
      </c>
      <c r="J44" s="73">
        <f>J40+10*LOG10(J42)</f>
        <v>-90.231235680268654</v>
      </c>
      <c r="K44" s="73">
        <f>K40+10*LOG10(K42)</f>
        <v>-90.231235680268654</v>
      </c>
      <c r="L44" s="13">
        <f t="shared" ref="L44:M44" si="23">L40+10*LOG10(L42)</f>
        <v>-83.807008872046552</v>
      </c>
      <c r="M44" s="13">
        <f t="shared" si="23"/>
        <v>-83.807008872046552</v>
      </c>
      <c r="N44" s="8">
        <f t="shared" ref="N44:S44" si="24">N40+10*LOG10(N42)</f>
        <v>-86.430838227103166</v>
      </c>
      <c r="O44" s="8">
        <f t="shared" si="24"/>
        <v>-86.430838227103166</v>
      </c>
      <c r="P44" s="15">
        <f t="shared" si="24"/>
        <v>-87.220935723628841</v>
      </c>
      <c r="Q44" s="15">
        <f t="shared" si="24"/>
        <v>-87.220935723628841</v>
      </c>
      <c r="R44" s="15">
        <f t="shared" si="24"/>
        <v>-90.364875295848478</v>
      </c>
      <c r="S44" s="15">
        <f t="shared" si="24"/>
        <v>-90.364875295848478</v>
      </c>
      <c r="T44" s="8">
        <f>T40+10*LOG10(T42)</f>
        <v>-87.634862575211102</v>
      </c>
      <c r="U44" s="8">
        <f>U40+10*LOG10(U42)</f>
        <v>-87.634862575211102</v>
      </c>
      <c r="V44" s="8">
        <f>V40+10*LOG10(V42)</f>
        <v>-90.645162531850914</v>
      </c>
      <c r="W44" s="8">
        <f>W40+10*LOG10(W42)</f>
        <v>-90.645162531850914</v>
      </c>
    </row>
    <row r="45" spans="1:23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15" t="s">
        <v>16</v>
      </c>
      <c r="G45" s="15" t="s">
        <v>16</v>
      </c>
      <c r="H45" s="73" t="s">
        <v>16</v>
      </c>
      <c r="I45" s="73" t="s">
        <v>16</v>
      </c>
      <c r="J45" s="73" t="s">
        <v>16</v>
      </c>
      <c r="K45" s="73" t="s">
        <v>16</v>
      </c>
      <c r="L45" s="13" t="s">
        <v>16</v>
      </c>
      <c r="M45" s="13" t="s">
        <v>16</v>
      </c>
      <c r="N45" s="8" t="s">
        <v>16</v>
      </c>
      <c r="O45" s="8" t="s">
        <v>16</v>
      </c>
      <c r="P45" s="15" t="s">
        <v>16</v>
      </c>
      <c r="Q45" s="15" t="s">
        <v>16</v>
      </c>
      <c r="R45" s="15" t="s">
        <v>16</v>
      </c>
      <c r="S45" s="15" t="s">
        <v>16</v>
      </c>
      <c r="T45" s="8" t="s">
        <v>16</v>
      </c>
      <c r="U45" s="8" t="s">
        <v>16</v>
      </c>
      <c r="V45" s="8" t="s">
        <v>16</v>
      </c>
      <c r="W45" s="8" t="s">
        <v>16</v>
      </c>
    </row>
    <row r="46" spans="1:23">
      <c r="A46" s="36" t="s">
        <v>75</v>
      </c>
      <c r="B46" s="25">
        <v>-0.2</v>
      </c>
      <c r="C46" s="25">
        <v>4.7</v>
      </c>
      <c r="D46" s="25">
        <v>4.0999999999999996</v>
      </c>
      <c r="E46" s="25">
        <v>10.199999999999999</v>
      </c>
      <c r="F46" s="25">
        <v>-1.9</v>
      </c>
      <c r="G46" s="25">
        <v>3.45</v>
      </c>
      <c r="H46" s="75">
        <v>-1.81</v>
      </c>
      <c r="I46" s="75">
        <v>2.29</v>
      </c>
      <c r="J46" s="75">
        <v>3.86</v>
      </c>
      <c r="K46" s="75">
        <v>9.32</v>
      </c>
      <c r="L46" s="92">
        <v>-1.79</v>
      </c>
      <c r="M46" s="92">
        <v>3.36</v>
      </c>
      <c r="N46" s="88">
        <v>1</v>
      </c>
      <c r="O46" s="88">
        <v>4.3</v>
      </c>
      <c r="P46" s="92">
        <v>-1.89</v>
      </c>
      <c r="Q46" s="92">
        <v>2.65</v>
      </c>
      <c r="R46" s="92">
        <v>3.7</v>
      </c>
      <c r="S46" s="92">
        <v>9.8000000000000007</v>
      </c>
      <c r="T46" s="88">
        <v>-2.2999999999999998</v>
      </c>
      <c r="U46" s="88">
        <v>1.7</v>
      </c>
      <c r="V46" s="88">
        <v>-2</v>
      </c>
      <c r="W46" s="88">
        <v>2.2000000000000002</v>
      </c>
    </row>
    <row r="47" spans="1:23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15">
        <v>2</v>
      </c>
      <c r="G47" s="15">
        <v>2</v>
      </c>
      <c r="H47" s="73">
        <v>2</v>
      </c>
      <c r="I47" s="73">
        <v>2</v>
      </c>
      <c r="J47" s="73">
        <v>2</v>
      </c>
      <c r="K47" s="73">
        <v>2</v>
      </c>
      <c r="L47" s="13">
        <v>2</v>
      </c>
      <c r="M47" s="13">
        <v>2</v>
      </c>
      <c r="N47" s="8">
        <v>2</v>
      </c>
      <c r="O47" s="8">
        <v>2</v>
      </c>
      <c r="P47" s="15">
        <v>2</v>
      </c>
      <c r="Q47" s="15">
        <v>2</v>
      </c>
      <c r="R47" s="15">
        <v>2</v>
      </c>
      <c r="S47" s="15">
        <v>2</v>
      </c>
      <c r="T47" s="8">
        <v>2</v>
      </c>
      <c r="U47" s="8">
        <v>2</v>
      </c>
      <c r="V47" s="8">
        <v>2</v>
      </c>
      <c r="W47" s="8">
        <v>2</v>
      </c>
    </row>
    <row r="48" spans="1:23" ht="28.3">
      <c r="A48" s="7" t="s">
        <v>77</v>
      </c>
      <c r="B48" s="15" t="s">
        <v>16</v>
      </c>
      <c r="C48" s="15" t="s">
        <v>16</v>
      </c>
      <c r="D48" s="15" t="s">
        <v>16</v>
      </c>
      <c r="E48" s="15" t="s">
        <v>16</v>
      </c>
      <c r="F48" s="15" t="s">
        <v>16</v>
      </c>
      <c r="G48" s="15" t="s">
        <v>16</v>
      </c>
      <c r="H48" s="73" t="s">
        <v>16</v>
      </c>
      <c r="I48" s="73" t="s">
        <v>16</v>
      </c>
      <c r="J48" s="73" t="s">
        <v>16</v>
      </c>
      <c r="K48" s="73" t="s">
        <v>16</v>
      </c>
      <c r="L48" s="13" t="s">
        <v>16</v>
      </c>
      <c r="M48" s="13" t="s">
        <v>16</v>
      </c>
      <c r="N48" s="8">
        <v>0</v>
      </c>
      <c r="O48" s="8" t="s">
        <v>16</v>
      </c>
      <c r="P48" s="15" t="s">
        <v>16</v>
      </c>
      <c r="Q48" s="15" t="s">
        <v>16</v>
      </c>
      <c r="R48" s="15" t="s">
        <v>16</v>
      </c>
      <c r="S48" s="15" t="s">
        <v>16</v>
      </c>
      <c r="T48" s="8" t="s">
        <v>16</v>
      </c>
      <c r="U48" s="8" t="s">
        <v>16</v>
      </c>
      <c r="V48" s="8" t="s">
        <v>16</v>
      </c>
      <c r="W48" s="8" t="s">
        <v>16</v>
      </c>
    </row>
    <row r="49" spans="1:23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69">
        <v>0</v>
      </c>
      <c r="I49" s="69">
        <v>0</v>
      </c>
      <c r="J49" s="69">
        <v>0</v>
      </c>
      <c r="K49" s="69">
        <v>0</v>
      </c>
      <c r="L49" s="18">
        <v>0</v>
      </c>
      <c r="M49" s="1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</row>
    <row r="50" spans="1:23" ht="28.3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33" t="s">
        <v>16</v>
      </c>
      <c r="G50" s="33" t="s">
        <v>16</v>
      </c>
      <c r="H50" s="70" t="s">
        <v>16</v>
      </c>
      <c r="I50" s="70" t="s">
        <v>16</v>
      </c>
      <c r="J50" s="70" t="s">
        <v>16</v>
      </c>
      <c r="K50" s="70" t="s">
        <v>16</v>
      </c>
      <c r="L50" s="9" t="s">
        <v>16</v>
      </c>
      <c r="M50" s="9" t="s">
        <v>16</v>
      </c>
      <c r="N50" s="99" t="s">
        <v>16</v>
      </c>
      <c r="O50" s="99" t="s">
        <v>16</v>
      </c>
      <c r="P50" s="33" t="s">
        <v>16</v>
      </c>
      <c r="Q50" s="33" t="s">
        <v>16</v>
      </c>
      <c r="R50" s="33" t="s">
        <v>16</v>
      </c>
      <c r="S50" s="33" t="s">
        <v>16</v>
      </c>
      <c r="T50" s="99" t="s">
        <v>16</v>
      </c>
      <c r="U50" s="99" t="s">
        <v>16</v>
      </c>
      <c r="V50" s="99" t="s">
        <v>16</v>
      </c>
      <c r="W50" s="99" t="s">
        <v>16</v>
      </c>
    </row>
    <row r="51" spans="1:23" ht="28.3">
      <c r="A51" s="7" t="s">
        <v>82</v>
      </c>
      <c r="B51" s="15">
        <f t="shared" ref="B51:G51" si="25">B44+B46+B47-B49</f>
        <v>-87.181848314185658</v>
      </c>
      <c r="C51" s="15">
        <f t="shared" si="25"/>
        <v>-82.281848314185652</v>
      </c>
      <c r="D51" s="15">
        <f t="shared" si="25"/>
        <v>-85.166641599339357</v>
      </c>
      <c r="E51" s="15">
        <f t="shared" si="25"/>
        <v>-79.066641599339349</v>
      </c>
      <c r="F51" s="15">
        <f t="shared" si="25"/>
        <v>-84.834494808985511</v>
      </c>
      <c r="G51" s="15">
        <f t="shared" si="25"/>
        <v>-80.531848314185623</v>
      </c>
      <c r="H51" s="73">
        <f>H44+H46+H47-H49</f>
        <v>-87.444862575211104</v>
      </c>
      <c r="I51" s="73">
        <f>I44+I46+I47-I49</f>
        <v>-83.344862575211096</v>
      </c>
      <c r="J51" s="73">
        <f>J44+J46+J47-J49</f>
        <v>-84.371235680268654</v>
      </c>
      <c r="K51" s="73">
        <f>K44+K46+K47-K49</f>
        <v>-78.911235680268646</v>
      </c>
      <c r="L51" s="13">
        <f t="shared" ref="L51:M51" si="26">L44+L46+L47-L49</f>
        <v>-83.597008872046558</v>
      </c>
      <c r="M51" s="13">
        <f t="shared" si="26"/>
        <v>-78.447008872046553</v>
      </c>
      <c r="N51" s="8">
        <f t="shared" ref="N51:S51" si="27">N44+N46+N47-N49</f>
        <v>-83.430838227103166</v>
      </c>
      <c r="O51" s="8">
        <f t="shared" si="27"/>
        <v>-80.130838227103169</v>
      </c>
      <c r="P51" s="15">
        <f t="shared" si="27"/>
        <v>-87.110935723628842</v>
      </c>
      <c r="Q51" s="15">
        <f t="shared" si="27"/>
        <v>-82.570935723628835</v>
      </c>
      <c r="R51" s="15">
        <f t="shared" si="27"/>
        <v>-84.664875295848475</v>
      </c>
      <c r="S51" s="15">
        <f t="shared" si="27"/>
        <v>-78.564875295848481</v>
      </c>
      <c r="T51" s="8">
        <f>T44+T46+T47-T49</f>
        <v>-87.934862575211099</v>
      </c>
      <c r="U51" s="8">
        <f>U44+U46+U47-U49</f>
        <v>-83.934862575211099</v>
      </c>
      <c r="V51" s="8">
        <f>V44+V46+V47-V49</f>
        <v>-90.645162531850914</v>
      </c>
      <c r="W51" s="8">
        <f>W44+W46+W47-W49</f>
        <v>-86.445162531850912</v>
      </c>
    </row>
    <row r="52" spans="1:23" ht="28.3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38" t="s">
        <v>16</v>
      </c>
      <c r="G52" s="38" t="s">
        <v>16</v>
      </c>
      <c r="H52" s="77" t="s">
        <v>16</v>
      </c>
      <c r="I52" s="77" t="s">
        <v>16</v>
      </c>
      <c r="J52" s="77" t="s">
        <v>16</v>
      </c>
      <c r="K52" s="77" t="s">
        <v>16</v>
      </c>
      <c r="L52" s="29" t="s">
        <v>16</v>
      </c>
      <c r="M52" s="29" t="s">
        <v>16</v>
      </c>
      <c r="N52" s="100" t="s">
        <v>16</v>
      </c>
      <c r="O52" s="100" t="s">
        <v>16</v>
      </c>
      <c r="P52" s="38" t="s">
        <v>16</v>
      </c>
      <c r="Q52" s="38" t="s">
        <v>16</v>
      </c>
      <c r="R52" s="38" t="s">
        <v>16</v>
      </c>
      <c r="S52" s="38" t="s">
        <v>16</v>
      </c>
      <c r="T52" s="100" t="s">
        <v>16</v>
      </c>
      <c r="U52" s="100" t="s">
        <v>16</v>
      </c>
      <c r="V52" s="100" t="s">
        <v>16</v>
      </c>
      <c r="W52" s="100" t="s">
        <v>16</v>
      </c>
    </row>
    <row r="53" spans="1:23" ht="28.3">
      <c r="A53" s="26" t="s">
        <v>85</v>
      </c>
      <c r="B53" s="39">
        <f t="shared" ref="B53:K53" si="28">B26+B30+B33-B34-B51</f>
        <v>141.28239965311852</v>
      </c>
      <c r="C53" s="39">
        <f t="shared" si="28"/>
        <v>136.38239965311851</v>
      </c>
      <c r="D53" s="39">
        <f t="shared" si="28"/>
        <v>136.98239965311853</v>
      </c>
      <c r="E53" s="39">
        <f t="shared" si="28"/>
        <v>130.88239965311851</v>
      </c>
      <c r="F53" s="39">
        <f t="shared" si="28"/>
        <v>134.51239965311851</v>
      </c>
      <c r="G53" s="39">
        <f t="shared" si="28"/>
        <v>129.16239965311848</v>
      </c>
      <c r="H53" s="76">
        <f t="shared" si="28"/>
        <v>142.89239965311853</v>
      </c>
      <c r="I53" s="76">
        <f>I26+I30+I33-I34-I51</f>
        <v>138.79239965311854</v>
      </c>
      <c r="J53" s="76">
        <f t="shared" si="28"/>
        <v>137.22239965311852</v>
      </c>
      <c r="K53" s="76">
        <f t="shared" si="28"/>
        <v>131.76239965311851</v>
      </c>
      <c r="L53" s="27">
        <f>L26+L30+L33-L34-L51</f>
        <v>135.97847280153624</v>
      </c>
      <c r="M53" s="27">
        <f>M26+M30+M33-M34-M51</f>
        <v>130.82847280153624</v>
      </c>
      <c r="N53" s="39">
        <f t="shared" ref="N53" si="29">N26+N30+N33-N34-N51</f>
        <v>139.29230215659285</v>
      </c>
      <c r="O53" s="39">
        <f>O26+O30+O33-O34-O51</f>
        <v>135.99230215659284</v>
      </c>
      <c r="P53" s="39">
        <f t="shared" ref="P53:S53" si="30">P26+P30+P33-P34-P51</f>
        <v>142.97239965311852</v>
      </c>
      <c r="Q53" s="39">
        <f>Q26+Q30+Q33-Q34-Q51</f>
        <v>138.43239965311852</v>
      </c>
      <c r="R53" s="39">
        <f t="shared" si="30"/>
        <v>137.38239965311851</v>
      </c>
      <c r="S53" s="39">
        <f t="shared" si="30"/>
        <v>131.28239965311855</v>
      </c>
      <c r="T53" s="39">
        <f>T26+T30+T33-T34-T51</f>
        <v>128.38239965311851</v>
      </c>
      <c r="U53" s="39">
        <f>U26+U30+U33-U34-U51</f>
        <v>124.38239965311853</v>
      </c>
      <c r="V53" s="39">
        <f t="shared" ref="V53:W53" si="31">V26+V30+V33-V34-V51</f>
        <v>128.08239965311853</v>
      </c>
      <c r="W53" s="39">
        <f t="shared" si="31"/>
        <v>123.88239965311853</v>
      </c>
    </row>
    <row r="54" spans="1:23">
      <c r="A54" s="4" t="s">
        <v>86</v>
      </c>
      <c r="B54" s="14"/>
      <c r="C54" s="14"/>
      <c r="D54" s="14"/>
      <c r="E54" s="14"/>
      <c r="F54" s="14"/>
      <c r="G54" s="14"/>
      <c r="H54" s="74"/>
      <c r="I54" s="74"/>
      <c r="J54" s="74"/>
      <c r="K54" s="74"/>
      <c r="L54" s="19"/>
      <c r="M54" s="19"/>
      <c r="N54" s="14"/>
      <c r="O54" s="14"/>
      <c r="P54" s="14"/>
      <c r="Q54" s="14"/>
      <c r="R54" s="14"/>
      <c r="S54" s="14"/>
      <c r="T54" s="14"/>
      <c r="U54" s="14"/>
      <c r="V54" s="14"/>
      <c r="W54" s="14"/>
    </row>
    <row r="55" spans="1:23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72">
        <v>0</v>
      </c>
      <c r="I55" s="72">
        <v>0</v>
      </c>
      <c r="J55" s="72">
        <v>0</v>
      </c>
      <c r="K55" s="72">
        <v>0</v>
      </c>
      <c r="L55" s="89">
        <v>6</v>
      </c>
      <c r="M55" s="89">
        <v>6</v>
      </c>
      <c r="N55" s="86">
        <v>8.0299999999999994</v>
      </c>
      <c r="O55" s="86">
        <v>8.0299999999999994</v>
      </c>
      <c r="P55" s="86">
        <v>0</v>
      </c>
      <c r="Q55" s="86">
        <v>0</v>
      </c>
      <c r="R55" s="86">
        <v>0</v>
      </c>
      <c r="S55" s="86">
        <v>0</v>
      </c>
      <c r="T55" s="86">
        <v>0</v>
      </c>
      <c r="U55" s="86">
        <v>0</v>
      </c>
      <c r="V55" s="86">
        <v>0</v>
      </c>
      <c r="W55" s="86">
        <v>0</v>
      </c>
    </row>
    <row r="56" spans="1:23" ht="28.3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40" t="s">
        <v>16</v>
      </c>
      <c r="G56" s="40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30" t="s">
        <v>16</v>
      </c>
      <c r="M56" s="30" t="s">
        <v>16</v>
      </c>
      <c r="N56" s="99" t="s">
        <v>16</v>
      </c>
      <c r="O56" s="99" t="s">
        <v>16</v>
      </c>
      <c r="P56" s="40" t="s">
        <v>16</v>
      </c>
      <c r="Q56" s="40" t="s">
        <v>16</v>
      </c>
      <c r="R56" s="40" t="s">
        <v>16</v>
      </c>
      <c r="S56" s="40" t="s">
        <v>16</v>
      </c>
      <c r="T56" s="99" t="s">
        <v>16</v>
      </c>
      <c r="U56" s="99" t="s">
        <v>16</v>
      </c>
      <c r="V56" s="99" t="s">
        <v>16</v>
      </c>
      <c r="W56" s="99" t="s">
        <v>16</v>
      </c>
    </row>
    <row r="57" spans="1:23" ht="28.3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72">
        <v>0</v>
      </c>
      <c r="I57" s="72">
        <v>0</v>
      </c>
      <c r="J57" s="72">
        <v>0</v>
      </c>
      <c r="K57" s="72">
        <v>0</v>
      </c>
      <c r="L57" s="89">
        <v>5.2</v>
      </c>
      <c r="M57" s="89">
        <v>5.2</v>
      </c>
      <c r="N57" s="86">
        <v>5.18</v>
      </c>
      <c r="O57" s="86">
        <v>5.18</v>
      </c>
      <c r="P57" s="86">
        <v>0</v>
      </c>
      <c r="Q57" s="86">
        <v>0</v>
      </c>
      <c r="R57" s="86">
        <v>0</v>
      </c>
      <c r="S57" s="86">
        <v>0</v>
      </c>
      <c r="T57" s="86">
        <v>0</v>
      </c>
      <c r="U57" s="86">
        <v>0</v>
      </c>
      <c r="V57" s="86">
        <v>0</v>
      </c>
      <c r="W57" s="86">
        <v>0</v>
      </c>
    </row>
    <row r="58" spans="1:23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72">
        <v>0</v>
      </c>
      <c r="I58" s="72">
        <v>0</v>
      </c>
      <c r="J58" s="72">
        <v>0</v>
      </c>
      <c r="K58" s="72">
        <v>0</v>
      </c>
      <c r="L58" s="89">
        <v>0</v>
      </c>
      <c r="M58" s="89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</row>
    <row r="59" spans="1:23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72">
        <v>0</v>
      </c>
      <c r="I59" s="72">
        <v>0</v>
      </c>
      <c r="J59" s="72">
        <v>0</v>
      </c>
      <c r="K59" s="72">
        <v>0</v>
      </c>
      <c r="L59" s="89">
        <v>0</v>
      </c>
      <c r="M59" s="89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6">
        <v>0</v>
      </c>
      <c r="T59" s="86">
        <v>0</v>
      </c>
      <c r="U59" s="86">
        <v>0</v>
      </c>
      <c r="V59" s="86">
        <v>0</v>
      </c>
      <c r="W59" s="86">
        <v>0</v>
      </c>
    </row>
    <row r="60" spans="1:23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72">
        <v>0</v>
      </c>
      <c r="I60" s="72">
        <v>0</v>
      </c>
      <c r="J60" s="72">
        <v>0</v>
      </c>
      <c r="K60" s="72">
        <v>0</v>
      </c>
      <c r="L60" s="89">
        <v>0</v>
      </c>
      <c r="M60" s="89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</row>
    <row r="61" spans="1:23" ht="28.3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38" t="s">
        <v>16</v>
      </c>
      <c r="G61" s="38" t="s">
        <v>16</v>
      </c>
      <c r="H61" s="77" t="s">
        <v>16</v>
      </c>
      <c r="I61" s="77" t="s">
        <v>16</v>
      </c>
      <c r="J61" s="77" t="s">
        <v>16</v>
      </c>
      <c r="K61" s="77" t="s">
        <v>16</v>
      </c>
      <c r="L61" s="29" t="s">
        <v>16</v>
      </c>
      <c r="M61" s="29" t="s">
        <v>16</v>
      </c>
      <c r="N61" s="100" t="s">
        <v>16</v>
      </c>
      <c r="O61" s="100" t="s">
        <v>16</v>
      </c>
      <c r="P61" s="38" t="s">
        <v>16</v>
      </c>
      <c r="Q61" s="38" t="s">
        <v>16</v>
      </c>
      <c r="R61" s="38" t="s">
        <v>16</v>
      </c>
      <c r="S61" s="38" t="s">
        <v>16</v>
      </c>
      <c r="T61" s="100" t="s">
        <v>16</v>
      </c>
      <c r="U61" s="100" t="s">
        <v>16</v>
      </c>
      <c r="V61" s="100" t="s">
        <v>16</v>
      </c>
      <c r="W61" s="100" t="s">
        <v>16</v>
      </c>
    </row>
    <row r="62" spans="1:23" ht="28.3">
      <c r="A62" s="26" t="s">
        <v>111</v>
      </c>
      <c r="B62" s="39">
        <f t="shared" ref="B62:K62" si="32">B53-B57+B58-B59+B60</f>
        <v>141.28239965311852</v>
      </c>
      <c r="C62" s="39">
        <f t="shared" si="32"/>
        <v>136.38239965311851</v>
      </c>
      <c r="D62" s="39">
        <f t="shared" si="32"/>
        <v>136.98239965311853</v>
      </c>
      <c r="E62" s="39">
        <f t="shared" si="32"/>
        <v>130.88239965311851</v>
      </c>
      <c r="F62" s="39">
        <f t="shared" si="32"/>
        <v>134.51239965311851</v>
      </c>
      <c r="G62" s="39">
        <f t="shared" si="32"/>
        <v>129.16239965311848</v>
      </c>
      <c r="H62" s="76">
        <f t="shared" si="32"/>
        <v>142.89239965311853</v>
      </c>
      <c r="I62" s="76">
        <f>I53-I57+I58-I59+I60</f>
        <v>138.79239965311854</v>
      </c>
      <c r="J62" s="76">
        <f t="shared" si="32"/>
        <v>137.22239965311852</v>
      </c>
      <c r="K62" s="76">
        <f t="shared" si="32"/>
        <v>131.76239965311851</v>
      </c>
      <c r="L62" s="27">
        <f>L53-L57+L58-L59+L60</f>
        <v>130.77847280153625</v>
      </c>
      <c r="M62" s="27">
        <f>M53-M57+M58-M59+M60</f>
        <v>125.62847280153623</v>
      </c>
      <c r="N62" s="39">
        <f t="shared" ref="N62" si="33">N53-N57+N58-N59+N60</f>
        <v>134.11230215659285</v>
      </c>
      <c r="O62" s="39">
        <f>O53-O57+O58-O59+O60</f>
        <v>130.81230215659284</v>
      </c>
      <c r="P62" s="39">
        <f t="shared" ref="P62:S62" si="34">P53-P57+P58-P59+P60</f>
        <v>142.97239965311852</v>
      </c>
      <c r="Q62" s="39">
        <f>Q53-Q57+Q58-Q59+Q60</f>
        <v>138.43239965311852</v>
      </c>
      <c r="R62" s="39">
        <f t="shared" si="34"/>
        <v>137.38239965311851</v>
      </c>
      <c r="S62" s="39">
        <f t="shared" si="34"/>
        <v>131.28239965311855</v>
      </c>
      <c r="T62" s="39">
        <f>T53-T57+T58-T59+T60</f>
        <v>128.38239965311851</v>
      </c>
      <c r="U62" s="39">
        <f>U53-U57+U58-U59+U60</f>
        <v>124.38239965311853</v>
      </c>
      <c r="V62" s="39">
        <f t="shared" ref="V62:W62" si="35">V53-V57+V58-V59+V60</f>
        <v>128.08239965311853</v>
      </c>
      <c r="W62" s="39">
        <f t="shared" si="35"/>
        <v>123.88239965311853</v>
      </c>
    </row>
    <row r="63" spans="1:23">
      <c r="A63" s="41"/>
      <c r="B63" s="42"/>
      <c r="C63" s="42"/>
      <c r="D63" s="42"/>
      <c r="E63" s="42"/>
      <c r="F63" s="42"/>
      <c r="G63" s="42"/>
      <c r="H63" s="79"/>
      <c r="I63" s="79"/>
      <c r="J63" s="79"/>
      <c r="K63" s="79"/>
      <c r="L63" s="2"/>
      <c r="M63" s="2"/>
      <c r="N63" s="101"/>
      <c r="O63" s="101"/>
      <c r="P63" s="42"/>
      <c r="Q63" s="42"/>
      <c r="R63" s="42"/>
      <c r="S63" s="42"/>
      <c r="U63" s="2"/>
      <c r="V63" s="2"/>
      <c r="W63" s="2"/>
    </row>
    <row r="64" spans="1:23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38" t="s">
        <v>16</v>
      </c>
      <c r="G64" s="38" t="s">
        <v>16</v>
      </c>
      <c r="H64" s="77" t="s">
        <v>16</v>
      </c>
      <c r="I64" s="77" t="s">
        <v>16</v>
      </c>
      <c r="J64" s="77" t="s">
        <v>16</v>
      </c>
      <c r="K64" s="77" t="s">
        <v>16</v>
      </c>
      <c r="L64" s="29" t="s">
        <v>16</v>
      </c>
      <c r="M64" s="29" t="s">
        <v>16</v>
      </c>
      <c r="N64" s="100" t="s">
        <v>16</v>
      </c>
      <c r="O64" s="100" t="s">
        <v>16</v>
      </c>
      <c r="P64" s="38" t="s">
        <v>16</v>
      </c>
      <c r="Q64" s="38" t="s">
        <v>16</v>
      </c>
      <c r="R64" s="38" t="s">
        <v>16</v>
      </c>
      <c r="S64" s="38" t="s">
        <v>16</v>
      </c>
      <c r="T64" s="103" t="s">
        <v>16</v>
      </c>
      <c r="U64" s="103" t="s">
        <v>16</v>
      </c>
      <c r="V64" s="103" t="s">
        <v>16</v>
      </c>
      <c r="W64" s="103" t="s">
        <v>16</v>
      </c>
    </row>
    <row r="65" spans="1:23">
      <c r="A65" s="26" t="s">
        <v>98</v>
      </c>
      <c r="B65" s="39">
        <f t="shared" ref="B65:K65" si="36">B17-B23-B51+B21+B33</f>
        <v>108.20000000000003</v>
      </c>
      <c r="C65" s="39">
        <f t="shared" si="36"/>
        <v>103.30000000000003</v>
      </c>
      <c r="D65" s="39">
        <f t="shared" si="36"/>
        <v>103.90000000000003</v>
      </c>
      <c r="E65" s="39">
        <f t="shared" si="36"/>
        <v>97.800000000000026</v>
      </c>
      <c r="F65" s="39">
        <f t="shared" si="36"/>
        <v>106.9</v>
      </c>
      <c r="G65" s="39">
        <f t="shared" si="36"/>
        <v>101.55</v>
      </c>
      <c r="H65" s="76">
        <f t="shared" si="36"/>
        <v>109.81000000000003</v>
      </c>
      <c r="I65" s="76">
        <f>I17-I23-I51+I21+I33</f>
        <v>105.71000000000004</v>
      </c>
      <c r="J65" s="76">
        <f t="shared" si="36"/>
        <v>104.14000000000003</v>
      </c>
      <c r="K65" s="76">
        <f t="shared" si="36"/>
        <v>98.680000000000021</v>
      </c>
      <c r="L65" s="27">
        <f>L17-L23-L51+L21+L33</f>
        <v>106.37607314841775</v>
      </c>
      <c r="M65" s="27">
        <f>M17-M23-M51+M21+M33</f>
        <v>101.22607314841774</v>
      </c>
      <c r="N65" s="39">
        <f t="shared" ref="N65" si="37">N17-N23-N51+N21+N33</f>
        <v>106.20990250347435</v>
      </c>
      <c r="O65" s="39">
        <f>O17-O23-O51+O21+O33</f>
        <v>102.90990250347436</v>
      </c>
      <c r="P65" s="39">
        <f t="shared" ref="P65:W65" si="38">P17-P23-P51+P21+P33</f>
        <v>109.89000000000003</v>
      </c>
      <c r="Q65" s="39">
        <f>Q17-Q23-Q51+Q21+Q33</f>
        <v>105.35000000000002</v>
      </c>
      <c r="R65" s="39">
        <f t="shared" si="38"/>
        <v>104.30000000000004</v>
      </c>
      <c r="S65" s="39">
        <f t="shared" si="38"/>
        <v>98.200000000000045</v>
      </c>
      <c r="T65" s="27">
        <f t="shared" si="38"/>
        <v>110.30000000000004</v>
      </c>
      <c r="U65" s="27">
        <f>U17-U23-U51+U21+U33</f>
        <v>106.30000000000004</v>
      </c>
      <c r="V65" s="27">
        <f t="shared" si="38"/>
        <v>110.00000000000003</v>
      </c>
      <c r="W65" s="27">
        <f t="shared" si="38"/>
        <v>105.80000000000004</v>
      </c>
    </row>
  </sheetData>
  <mergeCells count="7">
    <mergeCell ref="T1:W1"/>
    <mergeCell ref="P1:S1"/>
    <mergeCell ref="B1:E1"/>
    <mergeCell ref="F1:G1"/>
    <mergeCell ref="H1:K1"/>
    <mergeCell ref="L1:M1"/>
    <mergeCell ref="N1:O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65"/>
  <sheetViews>
    <sheetView workbookViewId="0">
      <pane xSplit="1" ySplit="1" topLeftCell="I2" activePane="bottomRight" state="frozen"/>
      <selection pane="topRight"/>
      <selection pane="bottomLeft"/>
      <selection pane="bottomRight" activeCell="N25" sqref="N25"/>
    </sheetView>
  </sheetViews>
  <sheetFormatPr defaultColWidth="9" defaultRowHeight="15"/>
  <cols>
    <col min="1" max="1" width="62.140625" style="1" customWidth="1"/>
    <col min="2" max="2" width="17.85546875" style="2" customWidth="1"/>
    <col min="3" max="3" width="17.140625" style="1" customWidth="1"/>
    <col min="4" max="4" width="17.85546875" style="2" customWidth="1"/>
    <col min="5" max="5" width="17.140625" style="1" customWidth="1"/>
    <col min="6" max="6" width="17.85546875" style="80" customWidth="1"/>
    <col min="7" max="7" width="17.140625" style="1" customWidth="1"/>
    <col min="8" max="8" width="14.640625" style="1" bestFit="1" customWidth="1"/>
    <col min="9" max="9" width="17.35546875" style="1" bestFit="1" customWidth="1"/>
    <col min="10" max="10" width="17.85546875" style="2" customWidth="1"/>
    <col min="11" max="11" width="17.140625" style="1" customWidth="1"/>
    <col min="12" max="12" width="17.85546875" style="2" customWidth="1"/>
    <col min="13" max="13" width="17.140625" style="1" customWidth="1"/>
    <col min="14" max="14" width="17.85546875" style="2" customWidth="1"/>
    <col min="15" max="15" width="17.0703125" style="1" customWidth="1"/>
    <col min="16" max="16384" width="9" style="1"/>
  </cols>
  <sheetData>
    <row r="1" spans="1:15" ht="14.25" customHeight="1">
      <c r="A1" s="3"/>
      <c r="B1" s="111" t="s">
        <v>101</v>
      </c>
      <c r="C1" s="111"/>
      <c r="D1" s="111" t="s">
        <v>102</v>
      </c>
      <c r="E1" s="111"/>
      <c r="F1" s="117" t="s">
        <v>119</v>
      </c>
      <c r="G1" s="117"/>
      <c r="H1" s="111" t="s">
        <v>123</v>
      </c>
      <c r="I1" s="111"/>
      <c r="J1" s="111" t="s">
        <v>126</v>
      </c>
      <c r="K1" s="111"/>
      <c r="L1" s="111" t="s">
        <v>127</v>
      </c>
      <c r="M1" s="111"/>
      <c r="N1" s="111" t="s">
        <v>128</v>
      </c>
      <c r="O1" s="111"/>
    </row>
    <row r="2" spans="1:15" ht="29.25" customHeight="1">
      <c r="A2" s="4" t="s">
        <v>10</v>
      </c>
      <c r="B2" s="5" t="s">
        <v>112</v>
      </c>
      <c r="C2" s="6" t="s">
        <v>113</v>
      </c>
      <c r="D2" s="5" t="s">
        <v>112</v>
      </c>
      <c r="E2" s="6" t="s">
        <v>114</v>
      </c>
      <c r="F2" s="67" t="s">
        <v>112</v>
      </c>
      <c r="G2" s="68" t="s">
        <v>113</v>
      </c>
      <c r="H2" s="5" t="s">
        <v>112</v>
      </c>
      <c r="I2" s="6" t="s">
        <v>124</v>
      </c>
      <c r="J2" s="5" t="s">
        <v>112</v>
      </c>
      <c r="K2" s="6" t="s">
        <v>113</v>
      </c>
      <c r="L2" s="5" t="s">
        <v>112</v>
      </c>
      <c r="M2" s="6" t="s">
        <v>113</v>
      </c>
      <c r="N2" s="5" t="s">
        <v>112</v>
      </c>
      <c r="O2" s="6" t="s">
        <v>113</v>
      </c>
    </row>
    <row r="3" spans="1: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</row>
    <row r="4" spans="1: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</row>
    <row r="5" spans="1: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99" t="s">
        <v>16</v>
      </c>
      <c r="K5" s="99" t="s">
        <v>16</v>
      </c>
      <c r="L5" s="33" t="s">
        <v>16</v>
      </c>
      <c r="M5" s="33" t="s">
        <v>16</v>
      </c>
      <c r="N5" s="99" t="s">
        <v>16</v>
      </c>
      <c r="O5" s="99" t="s">
        <v>16</v>
      </c>
    </row>
    <row r="6" spans="1:15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70" t="s">
        <v>16</v>
      </c>
      <c r="G6" s="70" t="s">
        <v>16</v>
      </c>
      <c r="H6" s="33" t="s">
        <v>16</v>
      </c>
      <c r="I6" s="33" t="s">
        <v>16</v>
      </c>
      <c r="J6" s="99" t="s">
        <v>16</v>
      </c>
      <c r="K6" s="99" t="s">
        <v>16</v>
      </c>
      <c r="L6" s="33" t="s">
        <v>16</v>
      </c>
      <c r="M6" s="33" t="s">
        <v>16</v>
      </c>
      <c r="N6" s="99" t="s">
        <v>16</v>
      </c>
      <c r="O6" s="99" t="s">
        <v>16</v>
      </c>
    </row>
    <row r="7" spans="1:15">
      <c r="A7" s="7" t="s">
        <v>19</v>
      </c>
      <c r="B7" s="43">
        <v>0.01</v>
      </c>
      <c r="C7" s="43">
        <v>0.01</v>
      </c>
      <c r="D7" s="43">
        <v>0.01</v>
      </c>
      <c r="E7" s="43">
        <v>0.01</v>
      </c>
      <c r="F7" s="84">
        <v>0.01</v>
      </c>
      <c r="G7" s="84">
        <v>0.01</v>
      </c>
      <c r="H7" s="43">
        <v>0.01</v>
      </c>
      <c r="I7" s="43">
        <v>0.01</v>
      </c>
      <c r="J7" s="43">
        <v>0.01</v>
      </c>
      <c r="K7" s="43">
        <v>0.01</v>
      </c>
      <c r="L7" s="43">
        <v>0.01</v>
      </c>
      <c r="M7" s="43">
        <v>0.01</v>
      </c>
      <c r="N7" s="43">
        <v>0.01</v>
      </c>
      <c r="O7" s="43">
        <v>0.01</v>
      </c>
    </row>
    <row r="8" spans="1:15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70" t="s">
        <v>16</v>
      </c>
      <c r="G8" s="70" t="s">
        <v>16</v>
      </c>
      <c r="H8" s="33" t="s">
        <v>16</v>
      </c>
      <c r="I8" s="33" t="s">
        <v>16</v>
      </c>
      <c r="J8" s="99" t="s">
        <v>16</v>
      </c>
      <c r="K8" s="99" t="s">
        <v>16</v>
      </c>
      <c r="L8" s="33" t="s">
        <v>16</v>
      </c>
      <c r="M8" s="33" t="s">
        <v>16</v>
      </c>
      <c r="N8" s="99" t="s">
        <v>16</v>
      </c>
      <c r="O8" s="99" t="s">
        <v>16</v>
      </c>
    </row>
    <row r="9" spans="1: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</row>
    <row r="10" spans="1: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8">
        <v>3</v>
      </c>
      <c r="K10" s="8">
        <v>3</v>
      </c>
      <c r="L10" s="15">
        <v>3</v>
      </c>
      <c r="M10" s="15">
        <v>3</v>
      </c>
      <c r="N10" s="8">
        <v>3</v>
      </c>
      <c r="O10" s="8">
        <v>3</v>
      </c>
    </row>
    <row r="11" spans="1:15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  <c r="L11" s="14"/>
      <c r="M11" s="14"/>
      <c r="N11" s="14"/>
      <c r="O11" s="14"/>
    </row>
    <row r="12" spans="1:15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69">
        <v>4</v>
      </c>
      <c r="G12" s="69">
        <v>4</v>
      </c>
      <c r="H12" s="8">
        <v>4</v>
      </c>
      <c r="I12" s="8">
        <v>4</v>
      </c>
      <c r="J12" s="8">
        <v>4</v>
      </c>
      <c r="K12" s="8">
        <v>4</v>
      </c>
      <c r="L12" s="8">
        <v>4</v>
      </c>
      <c r="M12" s="8">
        <v>4</v>
      </c>
      <c r="N12" s="8">
        <v>4</v>
      </c>
      <c r="O12" s="8">
        <v>4</v>
      </c>
    </row>
    <row r="13" spans="1: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8">
        <v>2</v>
      </c>
      <c r="K13" s="8">
        <v>2</v>
      </c>
      <c r="L13" s="15">
        <v>2</v>
      </c>
      <c r="M13" s="15">
        <v>2</v>
      </c>
      <c r="N13" s="8">
        <v>2</v>
      </c>
      <c r="O13" s="8">
        <v>2</v>
      </c>
    </row>
    <row r="14" spans="1:15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73">
        <v>1</v>
      </c>
      <c r="G14" s="73">
        <v>1</v>
      </c>
      <c r="H14" s="13">
        <v>1</v>
      </c>
      <c r="I14" s="13">
        <v>1</v>
      </c>
      <c r="J14" s="8">
        <v>1</v>
      </c>
      <c r="K14" s="8">
        <v>1</v>
      </c>
      <c r="L14" s="15">
        <v>1</v>
      </c>
      <c r="M14" s="15">
        <v>1</v>
      </c>
      <c r="N14" s="8">
        <v>1</v>
      </c>
      <c r="O14" s="8">
        <v>1</v>
      </c>
    </row>
    <row r="15" spans="1:15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73" t="s">
        <v>16</v>
      </c>
      <c r="G15" s="73" t="s">
        <v>16</v>
      </c>
      <c r="H15" s="13" t="s">
        <v>16</v>
      </c>
      <c r="I15" s="13" t="s">
        <v>16</v>
      </c>
      <c r="J15" s="8" t="s">
        <v>16</v>
      </c>
      <c r="K15" s="8" t="s">
        <v>16</v>
      </c>
      <c r="L15" s="15" t="s">
        <v>16</v>
      </c>
      <c r="M15" s="15" t="s">
        <v>16</v>
      </c>
      <c r="N15" s="8" t="s">
        <v>16</v>
      </c>
      <c r="O15" s="8" t="s">
        <v>16</v>
      </c>
    </row>
    <row r="16" spans="1:15">
      <c r="A16" s="17" t="s">
        <v>33</v>
      </c>
      <c r="B16" s="23">
        <v>12</v>
      </c>
      <c r="C16" s="23">
        <v>12</v>
      </c>
      <c r="D16" s="23">
        <v>23</v>
      </c>
      <c r="E16" s="23">
        <v>23</v>
      </c>
      <c r="F16" s="72">
        <v>23</v>
      </c>
      <c r="G16" s="72">
        <v>23</v>
      </c>
      <c r="H16" s="89">
        <v>12</v>
      </c>
      <c r="I16" s="89">
        <v>12</v>
      </c>
      <c r="J16" s="86">
        <v>23</v>
      </c>
      <c r="K16" s="86">
        <v>23</v>
      </c>
      <c r="L16" s="86">
        <v>23</v>
      </c>
      <c r="M16" s="86">
        <v>23</v>
      </c>
      <c r="N16" s="86">
        <v>23</v>
      </c>
      <c r="O16" s="86">
        <v>23</v>
      </c>
    </row>
    <row r="17" spans="1:15" ht="28.3">
      <c r="A17" s="7" t="s">
        <v>35</v>
      </c>
      <c r="B17" s="8">
        <f t="shared" ref="B17:G17" si="0">B16</f>
        <v>12</v>
      </c>
      <c r="C17" s="8">
        <f t="shared" si="0"/>
        <v>12</v>
      </c>
      <c r="D17" s="8">
        <f t="shared" si="0"/>
        <v>23</v>
      </c>
      <c r="E17" s="8">
        <f t="shared" si="0"/>
        <v>23</v>
      </c>
      <c r="F17" s="69">
        <f t="shared" si="0"/>
        <v>23</v>
      </c>
      <c r="G17" s="69">
        <f t="shared" si="0"/>
        <v>23</v>
      </c>
      <c r="H17" s="18">
        <f t="shared" ref="H17:M17" si="1">H16</f>
        <v>12</v>
      </c>
      <c r="I17" s="18">
        <f t="shared" si="1"/>
        <v>12</v>
      </c>
      <c r="J17" s="8">
        <f t="shared" si="1"/>
        <v>23</v>
      </c>
      <c r="K17" s="8">
        <f t="shared" si="1"/>
        <v>23</v>
      </c>
      <c r="L17" s="8">
        <f t="shared" si="1"/>
        <v>23</v>
      </c>
      <c r="M17" s="8">
        <f t="shared" si="1"/>
        <v>23</v>
      </c>
      <c r="N17" s="8">
        <f>N16</f>
        <v>23</v>
      </c>
      <c r="O17" s="8">
        <f>O16</f>
        <v>23</v>
      </c>
    </row>
    <row r="18" spans="1:15" ht="42.45">
      <c r="A18" s="16" t="s">
        <v>37</v>
      </c>
      <c r="B18" s="15">
        <f t="shared" ref="B18:G18" si="2">B19+10*LOG10(B12/B14)-B20</f>
        <v>11.020599913279625</v>
      </c>
      <c r="C18" s="15">
        <f t="shared" si="2"/>
        <v>11.020599913279625</v>
      </c>
      <c r="D18" s="15">
        <f t="shared" si="2"/>
        <v>11.020599913279625</v>
      </c>
      <c r="E18" s="15">
        <f t="shared" si="2"/>
        <v>11.020599913279625</v>
      </c>
      <c r="F18" s="73">
        <f t="shared" si="2"/>
        <v>11.020599913279625</v>
      </c>
      <c r="G18" s="73">
        <f t="shared" si="2"/>
        <v>11.020599913279625</v>
      </c>
      <c r="H18" s="13">
        <f t="shared" ref="H18:M18" si="3">H19+10*LOG10(H12/H14)-H20</f>
        <v>11.020599913279625</v>
      </c>
      <c r="I18" s="13">
        <f t="shared" si="3"/>
        <v>11.020599913279625</v>
      </c>
      <c r="J18" s="8">
        <f t="shared" si="3"/>
        <v>11.020599913279625</v>
      </c>
      <c r="K18" s="8">
        <f t="shared" si="3"/>
        <v>11.020599913279625</v>
      </c>
      <c r="L18" s="15">
        <f t="shared" si="3"/>
        <v>11.020599913279625</v>
      </c>
      <c r="M18" s="15">
        <f t="shared" si="3"/>
        <v>11.020599913279625</v>
      </c>
      <c r="N18" s="8">
        <f>N19+10*LOG10(N12/N14)-N20</f>
        <v>6.0205999132796251</v>
      </c>
      <c r="O18" s="8">
        <f>O19+10*LOG10(O12/O14)-O20</f>
        <v>6.0205999132796251</v>
      </c>
    </row>
    <row r="19" spans="1:15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69">
        <v>5</v>
      </c>
      <c r="G19" s="69">
        <v>5</v>
      </c>
      <c r="H19" s="15">
        <v>5</v>
      </c>
      <c r="I19" s="15">
        <v>5</v>
      </c>
      <c r="J19" s="8">
        <v>5</v>
      </c>
      <c r="K19" s="8">
        <v>5</v>
      </c>
      <c r="L19" s="8">
        <v>5</v>
      </c>
      <c r="M19" s="8">
        <v>5</v>
      </c>
      <c r="N19" s="8">
        <v>5</v>
      </c>
      <c r="O19" s="8">
        <v>5</v>
      </c>
    </row>
    <row r="20" spans="1:15" ht="42.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72">
        <v>0</v>
      </c>
      <c r="G20" s="72">
        <v>0</v>
      </c>
      <c r="H20" s="89">
        <v>0</v>
      </c>
      <c r="I20" s="89">
        <v>0</v>
      </c>
      <c r="J20" s="86">
        <v>0</v>
      </c>
      <c r="K20" s="86">
        <v>0</v>
      </c>
      <c r="L20" s="86">
        <v>0</v>
      </c>
      <c r="M20" s="86">
        <v>0</v>
      </c>
      <c r="N20" s="86">
        <v>5</v>
      </c>
      <c r="O20" s="86">
        <v>5</v>
      </c>
    </row>
    <row r="21" spans="1:15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73">
        <v>0</v>
      </c>
      <c r="G21" s="73">
        <v>0</v>
      </c>
      <c r="H21" s="13">
        <v>0</v>
      </c>
      <c r="I21" s="13">
        <v>0</v>
      </c>
      <c r="J21" s="8">
        <v>0</v>
      </c>
      <c r="K21" s="8">
        <v>0</v>
      </c>
      <c r="L21" s="15">
        <v>0</v>
      </c>
      <c r="M21" s="15">
        <v>0</v>
      </c>
      <c r="N21" s="8">
        <v>0</v>
      </c>
      <c r="O21" s="8">
        <v>0</v>
      </c>
    </row>
    <row r="22" spans="1: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9">
        <v>0</v>
      </c>
      <c r="G22" s="69">
        <v>0</v>
      </c>
      <c r="H22" s="18">
        <v>0</v>
      </c>
      <c r="I22" s="1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9">
        <v>0</v>
      </c>
      <c r="G23" s="69">
        <v>0</v>
      </c>
      <c r="H23" s="18">
        <v>0</v>
      </c>
      <c r="I23" s="1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28.3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9">
        <v>1</v>
      </c>
      <c r="G24" s="69">
        <v>1</v>
      </c>
      <c r="H24" s="18">
        <v>1</v>
      </c>
      <c r="I24" s="1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</row>
    <row r="25" spans="1:15">
      <c r="A25" s="7" t="s">
        <v>49</v>
      </c>
      <c r="B25" s="8">
        <f t="shared" ref="B25:G25" si="4">B17+B18+B21+B22-B24</f>
        <v>22.020599913279625</v>
      </c>
      <c r="C25" s="8">
        <f t="shared" si="4"/>
        <v>22.020599913279625</v>
      </c>
      <c r="D25" s="8">
        <f t="shared" si="4"/>
        <v>33.020599913279625</v>
      </c>
      <c r="E25" s="8">
        <f t="shared" si="4"/>
        <v>33.020599913279625</v>
      </c>
      <c r="F25" s="69">
        <f t="shared" si="4"/>
        <v>33.020599913279625</v>
      </c>
      <c r="G25" s="69">
        <f t="shared" si="4"/>
        <v>33.020599913279625</v>
      </c>
      <c r="H25" s="18">
        <f t="shared" ref="H25:M25" si="5">H17+H18+H21+H22-H24</f>
        <v>22.020599913279625</v>
      </c>
      <c r="I25" s="18">
        <f t="shared" si="5"/>
        <v>22.020599913279625</v>
      </c>
      <c r="J25" s="8">
        <f t="shared" si="5"/>
        <v>33.020599913279625</v>
      </c>
      <c r="K25" s="8">
        <f t="shared" si="5"/>
        <v>33.020599913279625</v>
      </c>
      <c r="L25" s="8">
        <f t="shared" si="5"/>
        <v>33.020599913279625</v>
      </c>
      <c r="M25" s="8">
        <f t="shared" si="5"/>
        <v>33.020599913279625</v>
      </c>
      <c r="N25" s="8">
        <f>N17+N18+N21+N22-N24</f>
        <v>28.020599913279625</v>
      </c>
      <c r="O25" s="8">
        <f>O17+O18+O21+O22-O24</f>
        <v>28.020599913279625</v>
      </c>
    </row>
    <row r="26" spans="1:15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70" t="s">
        <v>16</v>
      </c>
      <c r="G26" s="70" t="s">
        <v>16</v>
      </c>
      <c r="H26" s="9" t="s">
        <v>16</v>
      </c>
      <c r="I26" s="9" t="s">
        <v>16</v>
      </c>
      <c r="J26" s="99" t="s">
        <v>16</v>
      </c>
      <c r="K26" s="99" t="s">
        <v>16</v>
      </c>
      <c r="L26" s="33" t="s">
        <v>16</v>
      </c>
      <c r="M26" s="33" t="s">
        <v>16</v>
      </c>
      <c r="N26" s="99" t="s">
        <v>16</v>
      </c>
      <c r="O26" s="99" t="s">
        <v>16</v>
      </c>
    </row>
    <row r="27" spans="1:15">
      <c r="A27" s="4" t="s">
        <v>52</v>
      </c>
      <c r="B27" s="14"/>
      <c r="C27" s="14"/>
      <c r="D27" s="14"/>
      <c r="E27" s="14"/>
      <c r="F27" s="74"/>
      <c r="G27" s="74"/>
      <c r="H27" s="19"/>
      <c r="I27" s="19"/>
      <c r="J27" s="14"/>
      <c r="K27" s="14"/>
      <c r="L27" s="14"/>
      <c r="M27" s="14"/>
      <c r="N27" s="14"/>
      <c r="O27" s="14"/>
    </row>
    <row r="28" spans="1:15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73">
        <v>128</v>
      </c>
      <c r="G28" s="73">
        <v>128</v>
      </c>
      <c r="H28" s="15">
        <v>128</v>
      </c>
      <c r="I28" s="15">
        <v>128</v>
      </c>
      <c r="J28" s="8">
        <v>128</v>
      </c>
      <c r="K28" s="8">
        <v>128</v>
      </c>
      <c r="L28" s="15">
        <v>128</v>
      </c>
      <c r="M28" s="15">
        <v>128</v>
      </c>
      <c r="N28" s="8">
        <v>128</v>
      </c>
      <c r="O28" s="8">
        <v>128</v>
      </c>
    </row>
    <row r="29" spans="1:15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73">
        <v>2</v>
      </c>
      <c r="G29" s="73">
        <v>2</v>
      </c>
      <c r="H29" s="15">
        <v>2</v>
      </c>
      <c r="I29" s="15">
        <v>2</v>
      </c>
      <c r="J29" s="8">
        <v>2</v>
      </c>
      <c r="K29" s="8">
        <v>2</v>
      </c>
      <c r="L29" s="15">
        <v>2</v>
      </c>
      <c r="M29" s="15">
        <v>2</v>
      </c>
      <c r="N29" s="8">
        <v>2</v>
      </c>
      <c r="O29" s="8">
        <v>2</v>
      </c>
    </row>
    <row r="30" spans="1:15" ht="56.6">
      <c r="A30" s="7" t="s">
        <v>55</v>
      </c>
      <c r="B30" s="15">
        <f t="shared" ref="B30:G30" si="6">B31+10*LOG10(B28/B13)-B32</f>
        <v>26.061799739838872</v>
      </c>
      <c r="C30" s="15">
        <f t="shared" si="6"/>
        <v>26.061799739838872</v>
      </c>
      <c r="D30" s="15">
        <f t="shared" si="6"/>
        <v>20.591799739838873</v>
      </c>
      <c r="E30" s="15">
        <f t="shared" si="6"/>
        <v>20.591799739838873</v>
      </c>
      <c r="F30" s="73">
        <f t="shared" si="6"/>
        <v>26.061799739838872</v>
      </c>
      <c r="G30" s="73">
        <f t="shared" si="6"/>
        <v>26.061799739838872</v>
      </c>
      <c r="H30" s="15">
        <f t="shared" ref="H30:M30" si="7">H31+10*LOG10(H28/H13)-H32</f>
        <v>26.061799739838872</v>
      </c>
      <c r="I30" s="15">
        <f t="shared" si="7"/>
        <v>26.061799739838872</v>
      </c>
      <c r="J30" s="8">
        <f t="shared" si="7"/>
        <v>26.061799739838872</v>
      </c>
      <c r="K30" s="8">
        <f t="shared" si="7"/>
        <v>26.061799739838872</v>
      </c>
      <c r="L30" s="15">
        <f t="shared" si="7"/>
        <v>26.061799739838872</v>
      </c>
      <c r="M30" s="15">
        <f t="shared" si="7"/>
        <v>26.061799739838872</v>
      </c>
      <c r="N30" s="8">
        <f>N31+10*LOG10(N28/N13)-N32</f>
        <v>17.061799739838872</v>
      </c>
      <c r="O30" s="8">
        <f>O31+10*LOG10(O28/O13)-O32</f>
        <v>17.061799739838872</v>
      </c>
    </row>
    <row r="31" spans="1:15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69">
        <v>8</v>
      </c>
      <c r="G31" s="69">
        <v>8</v>
      </c>
      <c r="H31" s="87">
        <v>8</v>
      </c>
      <c r="I31" s="87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</row>
    <row r="32" spans="1:15" ht="42.45">
      <c r="A32" s="17" t="s">
        <v>57</v>
      </c>
      <c r="B32" s="23">
        <v>0</v>
      </c>
      <c r="C32" s="23">
        <v>0</v>
      </c>
      <c r="D32" s="23">
        <v>5.47</v>
      </c>
      <c r="E32" s="23">
        <v>5.47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9</v>
      </c>
      <c r="O32" s="86">
        <v>9</v>
      </c>
    </row>
    <row r="33" spans="1:15" ht="28.3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72">
        <v>0</v>
      </c>
      <c r="G33" s="72">
        <v>0</v>
      </c>
      <c r="H33" s="86">
        <v>0</v>
      </c>
      <c r="I33" s="86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</row>
    <row r="34" spans="1:15" ht="28.3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69">
        <v>3</v>
      </c>
      <c r="G34" s="69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</row>
    <row r="35" spans="1:15">
      <c r="A35" s="7" t="s">
        <v>60</v>
      </c>
      <c r="B35" s="8">
        <v>5</v>
      </c>
      <c r="C35" s="8">
        <v>5</v>
      </c>
      <c r="D35" s="8">
        <v>7</v>
      </c>
      <c r="E35" s="8">
        <v>7</v>
      </c>
      <c r="F35" s="69">
        <v>5</v>
      </c>
      <c r="G35" s="69">
        <v>5</v>
      </c>
      <c r="H35" s="15">
        <v>7</v>
      </c>
      <c r="I35" s="15">
        <v>7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</row>
    <row r="36" spans="1: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</row>
    <row r="37" spans="1:15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72">
        <v>-999</v>
      </c>
      <c r="G37" s="72">
        <v>-999</v>
      </c>
      <c r="H37" s="86">
        <v>-174.9</v>
      </c>
      <c r="I37" s="86">
        <v>-174.9</v>
      </c>
      <c r="J37" s="86">
        <v>-174.9</v>
      </c>
      <c r="K37" s="86">
        <v>-174.9</v>
      </c>
      <c r="L37" s="86">
        <v>-999</v>
      </c>
      <c r="M37" s="86">
        <v>-999</v>
      </c>
      <c r="N37" s="86">
        <v>-999</v>
      </c>
      <c r="O37" s="86">
        <v>-999</v>
      </c>
    </row>
    <row r="38" spans="1:15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73" t="s">
        <v>16</v>
      </c>
      <c r="G38" s="73" t="s">
        <v>16</v>
      </c>
      <c r="H38" s="15" t="s">
        <v>16</v>
      </c>
      <c r="I38" s="15" t="s">
        <v>16</v>
      </c>
      <c r="J38" s="8" t="s">
        <v>16</v>
      </c>
      <c r="K38" s="8" t="s">
        <v>16</v>
      </c>
      <c r="L38" s="15" t="s">
        <v>16</v>
      </c>
      <c r="M38" s="15" t="s">
        <v>16</v>
      </c>
      <c r="N38" s="8" t="s">
        <v>16</v>
      </c>
      <c r="O38" s="8" t="s">
        <v>16</v>
      </c>
    </row>
    <row r="39" spans="1:15" ht="28.3">
      <c r="A39" s="7" t="s">
        <v>66</v>
      </c>
      <c r="B39" s="15">
        <f t="shared" ref="B39:G39" si="8">10*LOG10(10^((B35+B36)/10)+10^(B37/10))</f>
        <v>-169.00000000000003</v>
      </c>
      <c r="C39" s="15">
        <f t="shared" si="8"/>
        <v>-169.00000000000003</v>
      </c>
      <c r="D39" s="15">
        <f t="shared" si="8"/>
        <v>-167.00000000000003</v>
      </c>
      <c r="E39" s="15">
        <f t="shared" si="8"/>
        <v>-167.00000000000003</v>
      </c>
      <c r="F39" s="73">
        <f t="shared" si="8"/>
        <v>-169.00000000000003</v>
      </c>
      <c r="G39" s="73">
        <f t="shared" si="8"/>
        <v>-169.00000000000003</v>
      </c>
      <c r="H39" s="15">
        <f t="shared" ref="H39:M39" si="9">10*LOG10(10^((H35+H36)/10)+10^(H37/10))</f>
        <v>-166.34726225295711</v>
      </c>
      <c r="I39" s="15">
        <f t="shared" si="9"/>
        <v>-166.34726225295711</v>
      </c>
      <c r="J39" s="8">
        <f t="shared" si="9"/>
        <v>-168.00651048203736</v>
      </c>
      <c r="K39" s="8">
        <f t="shared" si="9"/>
        <v>-168.00651048203736</v>
      </c>
      <c r="L39" s="15">
        <f t="shared" si="9"/>
        <v>-169.00000000000003</v>
      </c>
      <c r="M39" s="15">
        <f t="shared" si="9"/>
        <v>-169.00000000000003</v>
      </c>
      <c r="N39" s="8">
        <f>10*LOG10(10^((N35+N36)/10)+10^(N37/10))</f>
        <v>-169.00000000000003</v>
      </c>
      <c r="O39" s="8">
        <f>10*LOG10(10^((O35+O36)/10)+10^(O37/10))</f>
        <v>-169.00000000000003</v>
      </c>
    </row>
    <row r="40" spans="1:15" ht="28.3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70" t="s">
        <v>16</v>
      </c>
      <c r="G40" s="70" t="s">
        <v>16</v>
      </c>
      <c r="H40" s="33" t="s">
        <v>16</v>
      </c>
      <c r="I40" s="33" t="s">
        <v>16</v>
      </c>
      <c r="J40" s="99" t="s">
        <v>16</v>
      </c>
      <c r="K40" s="99" t="s">
        <v>16</v>
      </c>
      <c r="L40" s="33" t="s">
        <v>16</v>
      </c>
      <c r="M40" s="33" t="s">
        <v>16</v>
      </c>
      <c r="N40" s="99" t="s">
        <v>16</v>
      </c>
      <c r="O40" s="99" t="s">
        <v>16</v>
      </c>
    </row>
    <row r="41" spans="1:15">
      <c r="A41" s="24" t="s">
        <v>68</v>
      </c>
      <c r="B41" s="15">
        <f t="shared" ref="B41:G41" si="10">1*12*120*1000</f>
        <v>1440000</v>
      </c>
      <c r="C41" s="15">
        <f t="shared" si="10"/>
        <v>1440000</v>
      </c>
      <c r="D41" s="15">
        <f t="shared" si="10"/>
        <v>1440000</v>
      </c>
      <c r="E41" s="15">
        <f t="shared" si="10"/>
        <v>1440000</v>
      </c>
      <c r="F41" s="73">
        <f t="shared" si="10"/>
        <v>1440000</v>
      </c>
      <c r="G41" s="73">
        <f t="shared" si="10"/>
        <v>1440000</v>
      </c>
      <c r="H41" s="15">
        <f>1*12*120*1000</f>
        <v>1440000</v>
      </c>
      <c r="I41" s="15">
        <f>1*12*120*1000</f>
        <v>1440000</v>
      </c>
      <c r="J41" s="8">
        <f t="shared" ref="J41:O41" si="11">1*12*120*1000</f>
        <v>1440000</v>
      </c>
      <c r="K41" s="8">
        <f t="shared" si="11"/>
        <v>1440000</v>
      </c>
      <c r="L41" s="15">
        <f t="shared" si="11"/>
        <v>1440000</v>
      </c>
      <c r="M41" s="15">
        <f t="shared" si="11"/>
        <v>1440000</v>
      </c>
      <c r="N41" s="8">
        <f t="shared" si="11"/>
        <v>1440000</v>
      </c>
      <c r="O41" s="8">
        <f t="shared" si="11"/>
        <v>1440000</v>
      </c>
    </row>
    <row r="42" spans="1:15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73" t="s">
        <v>16</v>
      </c>
      <c r="G42" s="73" t="s">
        <v>16</v>
      </c>
      <c r="H42" s="15" t="s">
        <v>16</v>
      </c>
      <c r="I42" s="15" t="s">
        <v>16</v>
      </c>
      <c r="J42" s="8" t="s">
        <v>16</v>
      </c>
      <c r="K42" s="8" t="s">
        <v>16</v>
      </c>
      <c r="L42" s="15" t="s">
        <v>16</v>
      </c>
      <c r="M42" s="15" t="s">
        <v>16</v>
      </c>
      <c r="N42" s="8" t="s">
        <v>16</v>
      </c>
      <c r="O42" s="8" t="s">
        <v>16</v>
      </c>
    </row>
    <row r="43" spans="1:15">
      <c r="A43" s="7" t="s">
        <v>71</v>
      </c>
      <c r="B43" s="15">
        <f t="shared" ref="B43:G43" si="12">B39+10*LOG10(B41)</f>
        <v>-107.41637507904753</v>
      </c>
      <c r="C43" s="15">
        <f t="shared" si="12"/>
        <v>-107.41637507904753</v>
      </c>
      <c r="D43" s="15">
        <f t="shared" si="12"/>
        <v>-105.41637507904753</v>
      </c>
      <c r="E43" s="15">
        <f t="shared" si="12"/>
        <v>-105.41637507904753</v>
      </c>
      <c r="F43" s="73">
        <f t="shared" si="12"/>
        <v>-107.41637507904753</v>
      </c>
      <c r="G43" s="73">
        <f t="shared" si="12"/>
        <v>-107.41637507904753</v>
      </c>
      <c r="H43" s="15">
        <f t="shared" ref="H43:M43" si="13">H39+10*LOG10(H41)</f>
        <v>-104.76363733200461</v>
      </c>
      <c r="I43" s="15">
        <f t="shared" si="13"/>
        <v>-104.76363733200461</v>
      </c>
      <c r="J43" s="8">
        <f t="shared" si="13"/>
        <v>-106.42288556108485</v>
      </c>
      <c r="K43" s="8">
        <f t="shared" si="13"/>
        <v>-106.42288556108485</v>
      </c>
      <c r="L43" s="15">
        <f t="shared" si="13"/>
        <v>-107.41637507904753</v>
      </c>
      <c r="M43" s="15">
        <f t="shared" si="13"/>
        <v>-107.41637507904753</v>
      </c>
      <c r="N43" s="8">
        <f>N39+10*LOG10(N41)</f>
        <v>-107.41637507904753</v>
      </c>
      <c r="O43" s="8">
        <f>O39+10*LOG10(O41)</f>
        <v>-107.41637507904753</v>
      </c>
    </row>
    <row r="44" spans="1:15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70" t="s">
        <v>16</v>
      </c>
      <c r="G44" s="70" t="s">
        <v>16</v>
      </c>
      <c r="H44" s="33" t="s">
        <v>16</v>
      </c>
      <c r="I44" s="33" t="s">
        <v>16</v>
      </c>
      <c r="J44" s="99" t="s">
        <v>16</v>
      </c>
      <c r="K44" s="99" t="s">
        <v>16</v>
      </c>
      <c r="L44" s="33" t="s">
        <v>16</v>
      </c>
      <c r="M44" s="33" t="s">
        <v>16</v>
      </c>
      <c r="N44" s="99" t="s">
        <v>16</v>
      </c>
      <c r="O44" s="99" t="s">
        <v>16</v>
      </c>
    </row>
    <row r="45" spans="1:15">
      <c r="A45" s="21" t="s">
        <v>73</v>
      </c>
      <c r="B45" s="25">
        <v>-7.3</v>
      </c>
      <c r="C45" s="25">
        <v>-7</v>
      </c>
      <c r="D45" s="25">
        <v>-3.45</v>
      </c>
      <c r="E45" s="25">
        <v>-3.45</v>
      </c>
      <c r="F45" s="75">
        <v>1.47</v>
      </c>
      <c r="G45" s="75">
        <v>1.47</v>
      </c>
      <c r="H45" s="88">
        <v>-6.1</v>
      </c>
      <c r="I45" s="88">
        <v>-6.1</v>
      </c>
      <c r="J45" s="88">
        <v>0</v>
      </c>
      <c r="K45" s="88">
        <v>0</v>
      </c>
      <c r="L45" s="92">
        <v>2.92</v>
      </c>
      <c r="M45" s="92">
        <v>2.92</v>
      </c>
      <c r="N45" s="88">
        <v>-3.02</v>
      </c>
      <c r="O45" s="88">
        <v>-3.02</v>
      </c>
    </row>
    <row r="46" spans="1:15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73" t="s">
        <v>16</v>
      </c>
      <c r="G46" s="73" t="s">
        <v>16</v>
      </c>
      <c r="H46" s="15" t="s">
        <v>16</v>
      </c>
      <c r="I46" s="15" t="s">
        <v>16</v>
      </c>
      <c r="J46" s="8" t="s">
        <v>16</v>
      </c>
      <c r="K46" s="8" t="s">
        <v>16</v>
      </c>
      <c r="L46" s="15" t="s">
        <v>16</v>
      </c>
      <c r="M46" s="15" t="s">
        <v>16</v>
      </c>
      <c r="N46" s="8" t="s">
        <v>16</v>
      </c>
      <c r="O46" s="8" t="s">
        <v>16</v>
      </c>
    </row>
    <row r="47" spans="1: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9">
        <v>2</v>
      </c>
      <c r="G47" s="69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</row>
    <row r="48" spans="1:15" ht="28.3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9">
        <v>0</v>
      </c>
      <c r="G48" s="69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70" t="s">
        <v>16</v>
      </c>
      <c r="G49" s="70" t="s">
        <v>16</v>
      </c>
      <c r="H49" s="33" t="s">
        <v>16</v>
      </c>
      <c r="I49" s="33" t="s">
        <v>16</v>
      </c>
      <c r="J49" s="99" t="s">
        <v>16</v>
      </c>
      <c r="K49" s="99" t="s">
        <v>16</v>
      </c>
      <c r="L49" s="33" t="s">
        <v>16</v>
      </c>
      <c r="M49" s="33" t="s">
        <v>16</v>
      </c>
      <c r="N49" s="99" t="s">
        <v>16</v>
      </c>
      <c r="O49" s="99" t="s">
        <v>16</v>
      </c>
    </row>
    <row r="50" spans="1:15" ht="28.3">
      <c r="A50" s="7" t="s">
        <v>80</v>
      </c>
      <c r="B50" s="15">
        <f t="shared" ref="B50:G50" si="14">B43+B45+B47-B48</f>
        <v>-112.71637507904752</v>
      </c>
      <c r="C50" s="15">
        <f t="shared" si="14"/>
        <v>-112.41637507904753</v>
      </c>
      <c r="D50" s="15">
        <f t="shared" si="14"/>
        <v>-106.86637507904753</v>
      </c>
      <c r="E50" s="15">
        <f t="shared" si="14"/>
        <v>-106.86637507904753</v>
      </c>
      <c r="F50" s="73">
        <f t="shared" si="14"/>
        <v>-103.94637507904753</v>
      </c>
      <c r="G50" s="73">
        <f t="shared" si="14"/>
        <v>-103.94637507904753</v>
      </c>
      <c r="H50" s="15">
        <f t="shared" ref="H50:M50" si="15">H43+H45+H47-H48</f>
        <v>-108.8636373320046</v>
      </c>
      <c r="I50" s="15">
        <f t="shared" si="15"/>
        <v>-108.8636373320046</v>
      </c>
      <c r="J50" s="8">
        <f t="shared" si="15"/>
        <v>-104.42288556108485</v>
      </c>
      <c r="K50" s="8">
        <f t="shared" si="15"/>
        <v>-104.42288556108485</v>
      </c>
      <c r="L50" s="15">
        <f t="shared" si="15"/>
        <v>-102.49637507904752</v>
      </c>
      <c r="M50" s="15">
        <f t="shared" si="15"/>
        <v>-102.49637507904752</v>
      </c>
      <c r="N50" s="8">
        <f>N43+N45+N47-N48</f>
        <v>-108.43637507904752</v>
      </c>
      <c r="O50" s="8">
        <f>O43+O45+O47-O48</f>
        <v>-108.43637507904752</v>
      </c>
    </row>
    <row r="51" spans="1:15" ht="28.3">
      <c r="A51" s="7" t="s">
        <v>82</v>
      </c>
      <c r="B51" s="15" t="s">
        <v>16</v>
      </c>
      <c r="C51" s="15" t="s">
        <v>16</v>
      </c>
      <c r="D51" s="15" t="s">
        <v>16</v>
      </c>
      <c r="E51" s="15" t="s">
        <v>16</v>
      </c>
      <c r="F51" s="73" t="s">
        <v>16</v>
      </c>
      <c r="G51" s="73" t="s">
        <v>16</v>
      </c>
      <c r="H51" s="15" t="s">
        <v>16</v>
      </c>
      <c r="I51" s="15" t="s">
        <v>16</v>
      </c>
      <c r="J51" s="8" t="s">
        <v>16</v>
      </c>
      <c r="K51" s="8" t="s">
        <v>16</v>
      </c>
      <c r="L51" s="15" t="s">
        <v>16</v>
      </c>
      <c r="M51" s="15" t="s">
        <v>16</v>
      </c>
      <c r="N51" s="8" t="s">
        <v>16</v>
      </c>
      <c r="O51" s="8" t="s">
        <v>16</v>
      </c>
    </row>
    <row r="52" spans="1:15" ht="28.3">
      <c r="A52" s="26" t="s">
        <v>83</v>
      </c>
      <c r="B52" s="39">
        <f t="shared" ref="B52:G52" si="16">B25+B30+B33-B34-B50</f>
        <v>157.79877473216601</v>
      </c>
      <c r="C52" s="39">
        <f t="shared" si="16"/>
        <v>157.49877473216603</v>
      </c>
      <c r="D52" s="39">
        <f t="shared" si="16"/>
        <v>157.47877473216602</v>
      </c>
      <c r="E52" s="39">
        <f t="shared" si="16"/>
        <v>157.47877473216602</v>
      </c>
      <c r="F52" s="76">
        <f t="shared" si="16"/>
        <v>160.02877473216603</v>
      </c>
      <c r="G52" s="76">
        <f t="shared" si="16"/>
        <v>160.02877473216603</v>
      </c>
      <c r="H52" s="39">
        <f>H25+H30+H33-H34-H50</f>
        <v>153.9460369851231</v>
      </c>
      <c r="I52" s="39">
        <f>I25+I30+I33-I34-I50</f>
        <v>153.9460369851231</v>
      </c>
      <c r="J52" s="39">
        <f t="shared" ref="J52:O52" si="17">J25+J30+J33-J34-J50</f>
        <v>160.50528521420335</v>
      </c>
      <c r="K52" s="39">
        <f t="shared" si="17"/>
        <v>160.50528521420335</v>
      </c>
      <c r="L52" s="39">
        <f t="shared" si="17"/>
        <v>158.57877473216604</v>
      </c>
      <c r="M52" s="39">
        <f t="shared" si="17"/>
        <v>158.57877473216604</v>
      </c>
      <c r="N52" s="39">
        <f t="shared" si="17"/>
        <v>150.51877473216604</v>
      </c>
      <c r="O52" s="39">
        <f t="shared" si="17"/>
        <v>150.51877473216604</v>
      </c>
    </row>
    <row r="53" spans="1:15" ht="28.3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77" t="s">
        <v>16</v>
      </c>
      <c r="G53" s="77" t="s">
        <v>16</v>
      </c>
      <c r="H53" s="38" t="s">
        <v>16</v>
      </c>
      <c r="I53" s="38" t="s">
        <v>16</v>
      </c>
      <c r="J53" s="100" t="s">
        <v>16</v>
      </c>
      <c r="K53" s="100" t="s">
        <v>16</v>
      </c>
      <c r="L53" s="38" t="s">
        <v>16</v>
      </c>
      <c r="M53" s="38" t="s">
        <v>16</v>
      </c>
      <c r="N53" s="100" t="s">
        <v>16</v>
      </c>
      <c r="O53" s="100" t="s">
        <v>16</v>
      </c>
    </row>
    <row r="54" spans="1:15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  <c r="L54" s="14"/>
      <c r="M54" s="14"/>
      <c r="N54" s="14"/>
      <c r="O54" s="14"/>
    </row>
    <row r="55" spans="1:15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6</v>
      </c>
      <c r="J55" s="86">
        <v>8.0299999999999994</v>
      </c>
      <c r="K55" s="86">
        <v>8.0299999999999994</v>
      </c>
      <c r="L55" s="86">
        <v>0</v>
      </c>
      <c r="M55" s="86">
        <v>0</v>
      </c>
      <c r="N55" s="86">
        <v>0</v>
      </c>
      <c r="O55" s="86">
        <v>0</v>
      </c>
    </row>
    <row r="56" spans="1:15" ht="28.3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72">
        <v>0</v>
      </c>
      <c r="G56" s="72">
        <v>0</v>
      </c>
      <c r="H56" s="86">
        <v>8.5</v>
      </c>
      <c r="I56" s="86">
        <v>8.5</v>
      </c>
      <c r="J56" s="86">
        <v>8.48</v>
      </c>
      <c r="K56" s="86">
        <v>8.48</v>
      </c>
      <c r="L56" s="86">
        <v>0</v>
      </c>
      <c r="M56" s="86">
        <v>0</v>
      </c>
      <c r="N56" s="86">
        <v>0</v>
      </c>
      <c r="O56" s="86">
        <v>0</v>
      </c>
    </row>
    <row r="57" spans="1:15" ht="28.3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78" t="s">
        <v>16</v>
      </c>
      <c r="G57" s="78" t="s">
        <v>16</v>
      </c>
      <c r="H57" s="40" t="s">
        <v>16</v>
      </c>
      <c r="I57" s="40" t="s">
        <v>16</v>
      </c>
      <c r="J57" s="99" t="s">
        <v>16</v>
      </c>
      <c r="K57" s="99" t="s">
        <v>16</v>
      </c>
      <c r="L57" s="40" t="s">
        <v>16</v>
      </c>
      <c r="M57" s="40" t="s">
        <v>16</v>
      </c>
      <c r="N57" s="99" t="s">
        <v>16</v>
      </c>
      <c r="O57" s="99" t="s">
        <v>16</v>
      </c>
    </row>
    <row r="58" spans="1: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</row>
    <row r="59" spans="1: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</row>
    <row r="60" spans="1: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</row>
    <row r="61" spans="1:15" ht="28.3">
      <c r="A61" s="26" t="s">
        <v>110</v>
      </c>
      <c r="B61" s="39">
        <f t="shared" ref="B61:G61" si="18">B52-B56+B58-B59+B60</f>
        <v>157.79877473216601</v>
      </c>
      <c r="C61" s="39">
        <f t="shared" si="18"/>
        <v>157.49877473216603</v>
      </c>
      <c r="D61" s="39">
        <f t="shared" si="18"/>
        <v>157.47877473216602</v>
      </c>
      <c r="E61" s="39">
        <f t="shared" si="18"/>
        <v>157.47877473216602</v>
      </c>
      <c r="F61" s="76">
        <f t="shared" si="18"/>
        <v>160.02877473216603</v>
      </c>
      <c r="G61" s="76">
        <f t="shared" si="18"/>
        <v>160.02877473216603</v>
      </c>
      <c r="H61" s="39">
        <f>H52-H56+H58-H59+H60</f>
        <v>145.4460369851231</v>
      </c>
      <c r="I61" s="39">
        <f>I52-I56+I58-I59+I60</f>
        <v>145.4460369851231</v>
      </c>
      <c r="J61" s="39">
        <f t="shared" ref="J61:O61" si="19">J52-J56+J58-J59+J60</f>
        <v>152.02528521420336</v>
      </c>
      <c r="K61" s="39">
        <f t="shared" si="19"/>
        <v>152.02528521420336</v>
      </c>
      <c r="L61" s="39">
        <f t="shared" si="19"/>
        <v>158.57877473216604</v>
      </c>
      <c r="M61" s="39">
        <f t="shared" si="19"/>
        <v>158.57877473216604</v>
      </c>
      <c r="N61" s="39">
        <f t="shared" si="19"/>
        <v>150.51877473216604</v>
      </c>
      <c r="O61" s="39">
        <f t="shared" si="19"/>
        <v>150.51877473216604</v>
      </c>
    </row>
    <row r="62" spans="1:15" ht="28.3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77" t="s">
        <v>16</v>
      </c>
      <c r="G62" s="77" t="s">
        <v>16</v>
      </c>
      <c r="H62" s="38" t="s">
        <v>16</v>
      </c>
      <c r="I62" s="38" t="s">
        <v>16</v>
      </c>
      <c r="J62" s="100" t="s">
        <v>16</v>
      </c>
      <c r="K62" s="100" t="s">
        <v>16</v>
      </c>
      <c r="L62" s="38" t="s">
        <v>16</v>
      </c>
      <c r="M62" s="38" t="s">
        <v>16</v>
      </c>
      <c r="N62" s="100" t="s">
        <v>16</v>
      </c>
      <c r="O62" s="100" t="s">
        <v>16</v>
      </c>
    </row>
    <row r="63" spans="1:15">
      <c r="A63" s="41"/>
      <c r="B63" s="42"/>
      <c r="C63" s="42"/>
      <c r="D63" s="42"/>
      <c r="E63" s="42"/>
      <c r="F63" s="79"/>
      <c r="G63" s="79"/>
      <c r="H63" s="42"/>
      <c r="I63" s="42"/>
      <c r="J63" s="101"/>
      <c r="K63" s="101"/>
      <c r="L63" s="42"/>
      <c r="M63" s="42"/>
      <c r="N63" s="101"/>
      <c r="O63" s="101"/>
    </row>
    <row r="64" spans="1:15">
      <c r="A64" s="26" t="s">
        <v>97</v>
      </c>
      <c r="B64" s="39">
        <f t="shared" ref="B64:G64" si="20">B17+B22-B50+B21+B33</f>
        <v>124.71637507904752</v>
      </c>
      <c r="C64" s="39">
        <f t="shared" si="20"/>
        <v>124.41637507904753</v>
      </c>
      <c r="D64" s="39">
        <f t="shared" si="20"/>
        <v>129.86637507904754</v>
      </c>
      <c r="E64" s="39">
        <f t="shared" si="20"/>
        <v>129.86637507904754</v>
      </c>
      <c r="F64" s="76">
        <f t="shared" si="20"/>
        <v>126.94637507904753</v>
      </c>
      <c r="G64" s="76">
        <f t="shared" si="20"/>
        <v>126.94637507904753</v>
      </c>
      <c r="H64" s="39">
        <f t="shared" ref="H64:M64" si="21">H17+H22-H50+H21+H33</f>
        <v>120.8636373320046</v>
      </c>
      <c r="I64" s="39">
        <f t="shared" si="21"/>
        <v>120.8636373320046</v>
      </c>
      <c r="J64" s="39">
        <f t="shared" si="21"/>
        <v>127.42288556108485</v>
      </c>
      <c r="K64" s="39">
        <f t="shared" si="21"/>
        <v>127.42288556108485</v>
      </c>
      <c r="L64" s="39">
        <f t="shared" si="21"/>
        <v>125.49637507904752</v>
      </c>
      <c r="M64" s="39">
        <f t="shared" si="21"/>
        <v>125.49637507904752</v>
      </c>
      <c r="N64" s="39">
        <f>N17+N22-N50+N21+N33</f>
        <v>131.43637507904754</v>
      </c>
      <c r="O64" s="39">
        <f>O17+O22-O50+O21+O33</f>
        <v>131.43637507904754</v>
      </c>
    </row>
    <row r="65" spans="1:15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77" t="s">
        <v>16</v>
      </c>
      <c r="G65" s="77" t="s">
        <v>16</v>
      </c>
      <c r="H65" s="29" t="s">
        <v>16</v>
      </c>
      <c r="I65" s="29" t="s">
        <v>16</v>
      </c>
      <c r="J65" s="100" t="s">
        <v>16</v>
      </c>
      <c r="K65" s="100" t="s">
        <v>16</v>
      </c>
      <c r="L65" s="38" t="s">
        <v>16</v>
      </c>
      <c r="M65" s="38" t="s">
        <v>16</v>
      </c>
      <c r="N65" s="103" t="s">
        <v>16</v>
      </c>
      <c r="O65" s="103" t="s">
        <v>16</v>
      </c>
    </row>
  </sheetData>
  <mergeCells count="7">
    <mergeCell ref="N1:O1"/>
    <mergeCell ref="L1:M1"/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5"/>
  <sheetViews>
    <sheetView workbookViewId="0">
      <pane xSplit="1" ySplit="1" topLeftCell="D2" activePane="bottomRight" state="frozen"/>
      <selection pane="topRight"/>
      <selection pane="bottomLeft"/>
      <selection pane="bottomRight" activeCell="N1" sqref="N1"/>
    </sheetView>
  </sheetViews>
  <sheetFormatPr defaultColWidth="9" defaultRowHeight="15"/>
  <cols>
    <col min="1" max="1" width="62.140625" style="1" customWidth="1"/>
    <col min="2" max="2" width="17.85546875" style="2" customWidth="1"/>
    <col min="3" max="3" width="17.140625" style="1" customWidth="1"/>
    <col min="4" max="4" width="17.85546875" style="2" customWidth="1"/>
    <col min="5" max="5" width="17.140625" style="1" customWidth="1"/>
    <col min="6" max="6" width="17.85546875" style="80" customWidth="1"/>
    <col min="7" max="7" width="17.140625" style="1" customWidth="1"/>
    <col min="8" max="8" width="14.640625" style="1" bestFit="1" customWidth="1"/>
    <col min="9" max="9" width="17.35546875" style="1" bestFit="1" customWidth="1"/>
    <col min="10" max="10" width="17.85546875" style="2" customWidth="1"/>
    <col min="11" max="11" width="17.140625" style="1" customWidth="1"/>
    <col min="12" max="12" width="17.85546875" style="2" customWidth="1"/>
    <col min="13" max="13" width="17.0703125" style="1" customWidth="1"/>
    <col min="14" max="16384" width="9" style="1"/>
  </cols>
  <sheetData>
    <row r="1" spans="1:13" ht="14.25" customHeight="1">
      <c r="A1" s="3"/>
      <c r="B1" s="111" t="s">
        <v>101</v>
      </c>
      <c r="C1" s="111"/>
      <c r="D1" s="111" t="s">
        <v>102</v>
      </c>
      <c r="E1" s="111"/>
      <c r="F1" s="117" t="s">
        <v>119</v>
      </c>
      <c r="G1" s="117"/>
      <c r="H1" s="111" t="s">
        <v>125</v>
      </c>
      <c r="I1" s="111"/>
      <c r="J1" s="111" t="s">
        <v>127</v>
      </c>
      <c r="K1" s="111"/>
      <c r="L1" s="111" t="s">
        <v>128</v>
      </c>
      <c r="M1" s="111"/>
    </row>
    <row r="2" spans="1:13" ht="29.25" customHeight="1">
      <c r="A2" s="4" t="s">
        <v>10</v>
      </c>
      <c r="B2" s="5" t="s">
        <v>112</v>
      </c>
      <c r="C2" s="6" t="s">
        <v>113</v>
      </c>
      <c r="D2" s="5" t="s">
        <v>112</v>
      </c>
      <c r="E2" s="6" t="s">
        <v>114</v>
      </c>
      <c r="F2" s="67" t="s">
        <v>112</v>
      </c>
      <c r="G2" s="68" t="s">
        <v>113</v>
      </c>
      <c r="H2" s="5" t="s">
        <v>112</v>
      </c>
      <c r="I2" s="6" t="s">
        <v>113</v>
      </c>
      <c r="J2" s="5" t="s">
        <v>112</v>
      </c>
      <c r="K2" s="6" t="s">
        <v>113</v>
      </c>
      <c r="L2" s="5" t="s">
        <v>112</v>
      </c>
      <c r="M2" s="6" t="s">
        <v>113</v>
      </c>
    </row>
    <row r="3" spans="1:13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  <c r="L3" s="8">
        <v>28</v>
      </c>
      <c r="M3" s="8">
        <v>28</v>
      </c>
    </row>
    <row r="4" spans="1:13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</row>
    <row r="5" spans="1:13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33" t="s">
        <v>16</v>
      </c>
      <c r="K5" s="33" t="s">
        <v>16</v>
      </c>
      <c r="L5" s="99" t="s">
        <v>16</v>
      </c>
      <c r="M5" s="99" t="s">
        <v>16</v>
      </c>
    </row>
    <row r="6" spans="1:13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70" t="s">
        <v>16</v>
      </c>
      <c r="G6" s="70" t="s">
        <v>16</v>
      </c>
      <c r="H6" s="33" t="s">
        <v>16</v>
      </c>
      <c r="I6" s="33" t="s">
        <v>16</v>
      </c>
      <c r="J6" s="33" t="s">
        <v>16</v>
      </c>
      <c r="K6" s="33" t="s">
        <v>16</v>
      </c>
      <c r="L6" s="99" t="s">
        <v>16</v>
      </c>
      <c r="M6" s="99" t="s">
        <v>16</v>
      </c>
    </row>
    <row r="7" spans="1:13">
      <c r="A7" s="7" t="s">
        <v>19</v>
      </c>
      <c r="B7" s="43">
        <v>0.01</v>
      </c>
      <c r="C7" s="43">
        <v>0.01</v>
      </c>
      <c r="D7" s="43">
        <v>0.01</v>
      </c>
      <c r="E7" s="43">
        <v>0.01</v>
      </c>
      <c r="F7" s="84">
        <v>0.01</v>
      </c>
      <c r="G7" s="84">
        <v>0.01</v>
      </c>
      <c r="H7" s="43">
        <v>0.01</v>
      </c>
      <c r="I7" s="43">
        <v>0.01</v>
      </c>
      <c r="J7" s="43">
        <v>0.01</v>
      </c>
      <c r="K7" s="43">
        <v>0.01</v>
      </c>
      <c r="L7" s="43">
        <v>0.01</v>
      </c>
      <c r="M7" s="43">
        <v>0.01</v>
      </c>
    </row>
    <row r="8" spans="1:13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70" t="s">
        <v>16</v>
      </c>
      <c r="G8" s="70" t="s">
        <v>16</v>
      </c>
      <c r="H8" s="33" t="s">
        <v>16</v>
      </c>
      <c r="I8" s="33" t="s">
        <v>16</v>
      </c>
      <c r="J8" s="33" t="s">
        <v>16</v>
      </c>
      <c r="K8" s="33" t="s">
        <v>16</v>
      </c>
      <c r="L8" s="99" t="s">
        <v>16</v>
      </c>
      <c r="M8" s="99" t="s">
        <v>16</v>
      </c>
    </row>
    <row r="9" spans="1:13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  <c r="L9" s="86" t="s">
        <v>22</v>
      </c>
      <c r="M9" s="86" t="s">
        <v>22</v>
      </c>
    </row>
    <row r="10" spans="1:13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15">
        <v>3</v>
      </c>
      <c r="K10" s="15">
        <v>3</v>
      </c>
      <c r="L10" s="8">
        <v>3</v>
      </c>
      <c r="M10" s="8">
        <v>3</v>
      </c>
    </row>
    <row r="11" spans="1:13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  <c r="L11" s="14"/>
      <c r="M11" s="14"/>
    </row>
    <row r="12" spans="1:13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69">
        <v>4</v>
      </c>
      <c r="G12" s="69">
        <v>4</v>
      </c>
      <c r="H12" s="8">
        <v>4</v>
      </c>
      <c r="I12" s="8">
        <v>4</v>
      </c>
      <c r="J12" s="8">
        <v>4</v>
      </c>
      <c r="K12" s="8">
        <v>4</v>
      </c>
      <c r="L12" s="8">
        <v>4</v>
      </c>
      <c r="M12" s="8">
        <v>4</v>
      </c>
    </row>
    <row r="13" spans="1:13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15">
        <v>2</v>
      </c>
      <c r="K13" s="15">
        <v>2</v>
      </c>
      <c r="L13" s="8">
        <v>2</v>
      </c>
      <c r="M13" s="8">
        <v>2</v>
      </c>
    </row>
    <row r="14" spans="1:13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73">
        <v>1</v>
      </c>
      <c r="G14" s="73">
        <v>1</v>
      </c>
      <c r="H14" s="15">
        <v>1</v>
      </c>
      <c r="I14" s="15">
        <v>1</v>
      </c>
      <c r="J14" s="15">
        <v>1</v>
      </c>
      <c r="K14" s="15">
        <v>1</v>
      </c>
      <c r="L14" s="8">
        <v>1</v>
      </c>
      <c r="M14" s="8">
        <v>1</v>
      </c>
    </row>
    <row r="15" spans="1:13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73" t="s">
        <v>16</v>
      </c>
      <c r="G15" s="73" t="s">
        <v>16</v>
      </c>
      <c r="H15" s="15" t="s">
        <v>16</v>
      </c>
      <c r="I15" s="15" t="s">
        <v>16</v>
      </c>
      <c r="J15" s="15" t="s">
        <v>16</v>
      </c>
      <c r="K15" s="15" t="s">
        <v>16</v>
      </c>
      <c r="L15" s="8" t="s">
        <v>16</v>
      </c>
      <c r="M15" s="8" t="s">
        <v>16</v>
      </c>
    </row>
    <row r="16" spans="1:13">
      <c r="A16" s="17" t="s">
        <v>33</v>
      </c>
      <c r="B16" s="23">
        <v>12</v>
      </c>
      <c r="C16" s="23">
        <v>12</v>
      </c>
      <c r="D16" s="23">
        <v>23</v>
      </c>
      <c r="E16" s="23">
        <v>23</v>
      </c>
      <c r="F16" s="72">
        <v>23</v>
      </c>
      <c r="G16" s="72">
        <v>23</v>
      </c>
      <c r="H16" s="86">
        <v>12</v>
      </c>
      <c r="I16" s="86">
        <v>12</v>
      </c>
      <c r="J16" s="86">
        <v>23</v>
      </c>
      <c r="K16" s="86">
        <v>23</v>
      </c>
      <c r="L16" s="86">
        <v>23</v>
      </c>
      <c r="M16" s="86">
        <v>23</v>
      </c>
    </row>
    <row r="17" spans="1:13" ht="28.3">
      <c r="A17" s="7" t="s">
        <v>35</v>
      </c>
      <c r="B17" s="8">
        <f t="shared" ref="B17:G17" si="0">B16</f>
        <v>12</v>
      </c>
      <c r="C17" s="8">
        <f t="shared" si="0"/>
        <v>12</v>
      </c>
      <c r="D17" s="8">
        <f t="shared" si="0"/>
        <v>23</v>
      </c>
      <c r="E17" s="8">
        <f t="shared" si="0"/>
        <v>23</v>
      </c>
      <c r="F17" s="69">
        <f t="shared" si="0"/>
        <v>23</v>
      </c>
      <c r="G17" s="69">
        <f t="shared" si="0"/>
        <v>23</v>
      </c>
      <c r="H17" s="8">
        <f>H16</f>
        <v>12</v>
      </c>
      <c r="I17" s="8">
        <f>I16</f>
        <v>12</v>
      </c>
      <c r="J17" s="8">
        <f>J16</f>
        <v>23</v>
      </c>
      <c r="K17" s="8">
        <f>K16</f>
        <v>23</v>
      </c>
      <c r="L17" s="8">
        <f>L16</f>
        <v>23</v>
      </c>
      <c r="M17" s="8">
        <f>M16</f>
        <v>23</v>
      </c>
    </row>
    <row r="18" spans="1:13" ht="42.45">
      <c r="A18" s="16" t="s">
        <v>37</v>
      </c>
      <c r="B18" s="15">
        <f t="shared" ref="B18:G18" si="1">B19+10*LOG10(B12/B14)-B20</f>
        <v>11.020599913279625</v>
      </c>
      <c r="C18" s="15">
        <f t="shared" si="1"/>
        <v>11.020599913279625</v>
      </c>
      <c r="D18" s="15">
        <f t="shared" si="1"/>
        <v>11.020599913279625</v>
      </c>
      <c r="E18" s="15">
        <f t="shared" si="1"/>
        <v>11.020599913279625</v>
      </c>
      <c r="F18" s="73">
        <f t="shared" si="1"/>
        <v>11.020599913279625</v>
      </c>
      <c r="G18" s="73">
        <f t="shared" si="1"/>
        <v>11.020599913279625</v>
      </c>
      <c r="H18" s="15">
        <f>H19+10*LOG10(H12/H14)-H20</f>
        <v>11.020599913279625</v>
      </c>
      <c r="I18" s="15">
        <f>I19+10*LOG10(I12/I14)-I20</f>
        <v>11.020599913279625</v>
      </c>
      <c r="J18" s="15">
        <f>J19+10*LOG10(J12/J14)-J20</f>
        <v>11.020599913279625</v>
      </c>
      <c r="K18" s="15">
        <f>K19+10*LOG10(K12/K14)-K20</f>
        <v>11.020599913279625</v>
      </c>
      <c r="L18" s="8">
        <f>L19+10*LOG10(L12/L14)-L20</f>
        <v>6.0205999132796251</v>
      </c>
      <c r="M18" s="8">
        <f>M19+10*LOG10(M12/M14)-M20</f>
        <v>6.0205999132796251</v>
      </c>
    </row>
    <row r="19" spans="1:13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69">
        <v>5</v>
      </c>
      <c r="G19" s="69">
        <v>5</v>
      </c>
      <c r="H19" s="15">
        <v>5</v>
      </c>
      <c r="I19" s="15">
        <v>5</v>
      </c>
      <c r="J19" s="8">
        <v>5</v>
      </c>
      <c r="K19" s="8">
        <v>5</v>
      </c>
      <c r="L19" s="8">
        <v>5</v>
      </c>
      <c r="M19" s="8">
        <v>5</v>
      </c>
    </row>
    <row r="20" spans="1:13" ht="42.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72">
        <v>0</v>
      </c>
      <c r="G20" s="72">
        <v>0</v>
      </c>
      <c r="H20" s="86">
        <v>0</v>
      </c>
      <c r="I20" s="86">
        <v>0</v>
      </c>
      <c r="J20" s="86">
        <v>0</v>
      </c>
      <c r="K20" s="86">
        <v>0</v>
      </c>
      <c r="L20" s="86">
        <v>5</v>
      </c>
      <c r="M20" s="86">
        <v>5</v>
      </c>
    </row>
    <row r="21" spans="1:13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73">
        <v>0</v>
      </c>
      <c r="G21" s="73">
        <v>0</v>
      </c>
      <c r="H21" s="15">
        <v>0</v>
      </c>
      <c r="I21" s="15">
        <v>0</v>
      </c>
      <c r="J21" s="15">
        <v>0</v>
      </c>
      <c r="K21" s="15">
        <v>0</v>
      </c>
      <c r="L21" s="8">
        <v>0</v>
      </c>
      <c r="M21" s="8">
        <v>0</v>
      </c>
    </row>
    <row r="22" spans="1:13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9">
        <v>0</v>
      </c>
      <c r="G22" s="69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</row>
    <row r="23" spans="1:13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9">
        <v>0</v>
      </c>
      <c r="G23" s="69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</row>
    <row r="24" spans="1:13" ht="28.3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9">
        <v>1</v>
      </c>
      <c r="G24" s="69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</row>
    <row r="25" spans="1:13">
      <c r="A25" s="7" t="s">
        <v>49</v>
      </c>
      <c r="B25" s="8">
        <f t="shared" ref="B25:G25" si="2">B17+B18+B21+B22-B24</f>
        <v>22.020599913279625</v>
      </c>
      <c r="C25" s="8">
        <f t="shared" si="2"/>
        <v>22.020599913279625</v>
      </c>
      <c r="D25" s="8">
        <f t="shared" si="2"/>
        <v>33.020599913279625</v>
      </c>
      <c r="E25" s="8">
        <f t="shared" si="2"/>
        <v>33.020599913279625</v>
      </c>
      <c r="F25" s="69">
        <f t="shared" si="2"/>
        <v>33.020599913279625</v>
      </c>
      <c r="G25" s="69">
        <f t="shared" si="2"/>
        <v>33.020599913279625</v>
      </c>
      <c r="H25" s="8">
        <f>H17+H18+H21+H22-H24</f>
        <v>22.020599913279625</v>
      </c>
      <c r="I25" s="8">
        <f>I17+I18+I21+I22-I24</f>
        <v>22.020599913279625</v>
      </c>
      <c r="J25" s="8">
        <f>J17+J18+J21+J22-J24</f>
        <v>33.020599913279625</v>
      </c>
      <c r="K25" s="8">
        <f>K17+K18+K21+K22-K24</f>
        <v>33.020599913279625</v>
      </c>
      <c r="L25" s="8">
        <f>L17+L18+L21+L22-L24</f>
        <v>28.020599913279625</v>
      </c>
      <c r="M25" s="8">
        <f>M17+M18+M21+M22-M24</f>
        <v>28.020599913279625</v>
      </c>
    </row>
    <row r="26" spans="1:13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70" t="s">
        <v>16</v>
      </c>
      <c r="G26" s="70" t="s">
        <v>16</v>
      </c>
      <c r="H26" s="33" t="s">
        <v>16</v>
      </c>
      <c r="I26" s="33" t="s">
        <v>16</v>
      </c>
      <c r="J26" s="33" t="s">
        <v>16</v>
      </c>
      <c r="K26" s="33" t="s">
        <v>16</v>
      </c>
      <c r="L26" s="99" t="s">
        <v>16</v>
      </c>
      <c r="M26" s="99" t="s">
        <v>16</v>
      </c>
    </row>
    <row r="27" spans="1:13">
      <c r="A27" s="4" t="s">
        <v>52</v>
      </c>
      <c r="B27" s="14"/>
      <c r="C27" s="14"/>
      <c r="D27" s="14"/>
      <c r="E27" s="14"/>
      <c r="F27" s="74"/>
      <c r="G27" s="74"/>
      <c r="H27" s="14"/>
      <c r="I27" s="14"/>
      <c r="J27" s="14"/>
      <c r="K27" s="14"/>
      <c r="L27" s="14"/>
      <c r="M27" s="14"/>
    </row>
    <row r="28" spans="1:13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73">
        <v>128</v>
      </c>
      <c r="G28" s="73">
        <v>128</v>
      </c>
      <c r="H28" s="15">
        <v>128</v>
      </c>
      <c r="I28" s="15">
        <v>128</v>
      </c>
      <c r="J28" s="15">
        <v>128</v>
      </c>
      <c r="K28" s="15">
        <v>128</v>
      </c>
      <c r="L28" s="8">
        <v>128</v>
      </c>
      <c r="M28" s="8">
        <v>128</v>
      </c>
    </row>
    <row r="29" spans="1:13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73">
        <v>2</v>
      </c>
      <c r="G29" s="73">
        <v>2</v>
      </c>
      <c r="H29" s="15">
        <v>2</v>
      </c>
      <c r="I29" s="15">
        <v>2</v>
      </c>
      <c r="J29" s="15">
        <v>2</v>
      </c>
      <c r="K29" s="15">
        <v>2</v>
      </c>
      <c r="L29" s="8">
        <v>2</v>
      </c>
      <c r="M29" s="8">
        <v>2</v>
      </c>
    </row>
    <row r="30" spans="1:13" ht="56.6">
      <c r="A30" s="7" t="s">
        <v>55</v>
      </c>
      <c r="B30" s="15">
        <f t="shared" ref="B30:G30" si="3">B31+10*LOG10(B28/B13)-B32</f>
        <v>26.061799739838872</v>
      </c>
      <c r="C30" s="15">
        <f t="shared" si="3"/>
        <v>26.061799739838872</v>
      </c>
      <c r="D30" s="15">
        <f t="shared" si="3"/>
        <v>20.591799739838873</v>
      </c>
      <c r="E30" s="15">
        <f t="shared" si="3"/>
        <v>20.591799739838873</v>
      </c>
      <c r="F30" s="73">
        <f t="shared" si="3"/>
        <v>26.061799739838872</v>
      </c>
      <c r="G30" s="73">
        <f t="shared" si="3"/>
        <v>26.061799739838872</v>
      </c>
      <c r="H30" s="15">
        <f>H31+10*LOG10(H28/H13)-H32</f>
        <v>26.061799739838872</v>
      </c>
      <c r="I30" s="15">
        <f>I31+10*LOG10(I28/I13)-I32</f>
        <v>26.061799739838872</v>
      </c>
      <c r="J30" s="15">
        <f>J31+10*LOG10(J28/J13)-J32</f>
        <v>26.061799739838872</v>
      </c>
      <c r="K30" s="15">
        <f>K31+10*LOG10(K28/K13)-K32</f>
        <v>26.061799739838872</v>
      </c>
      <c r="L30" s="8">
        <f>L31+10*LOG10(L28/L13)-L32</f>
        <v>17.061799739838872</v>
      </c>
      <c r="M30" s="8">
        <f>M31+10*LOG10(M28/M13)-M32</f>
        <v>17.061799739838872</v>
      </c>
    </row>
    <row r="31" spans="1:13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69">
        <v>8</v>
      </c>
      <c r="G31" s="69">
        <v>8</v>
      </c>
      <c r="H31" s="87">
        <v>8</v>
      </c>
      <c r="I31" s="87">
        <v>8</v>
      </c>
      <c r="J31" s="8">
        <v>8</v>
      </c>
      <c r="K31" s="8">
        <v>8</v>
      </c>
      <c r="L31" s="8">
        <v>8</v>
      </c>
      <c r="M31" s="8">
        <v>8</v>
      </c>
    </row>
    <row r="32" spans="1:13" ht="42.45">
      <c r="A32" s="17" t="s">
        <v>57</v>
      </c>
      <c r="B32" s="23">
        <v>0</v>
      </c>
      <c r="C32" s="23">
        <v>0</v>
      </c>
      <c r="D32" s="23">
        <v>5.47</v>
      </c>
      <c r="E32" s="23">
        <v>5.47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  <c r="L32" s="86">
        <v>9</v>
      </c>
      <c r="M32" s="86">
        <v>9</v>
      </c>
    </row>
    <row r="33" spans="1:13" ht="28.3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72">
        <v>0</v>
      </c>
      <c r="G33" s="72">
        <v>0</v>
      </c>
      <c r="H33" s="86">
        <v>0</v>
      </c>
      <c r="I33" s="86">
        <v>0</v>
      </c>
      <c r="J33" s="86">
        <v>0</v>
      </c>
      <c r="K33" s="86">
        <v>0</v>
      </c>
      <c r="L33" s="86">
        <v>0</v>
      </c>
      <c r="M33" s="86">
        <v>0</v>
      </c>
    </row>
    <row r="34" spans="1:13" ht="28.3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69">
        <v>3</v>
      </c>
      <c r="G34" s="69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</row>
    <row r="35" spans="1:13">
      <c r="A35" s="7" t="s">
        <v>60</v>
      </c>
      <c r="B35" s="8">
        <v>5</v>
      </c>
      <c r="C35" s="8">
        <v>5</v>
      </c>
      <c r="D35" s="8">
        <v>7</v>
      </c>
      <c r="E35" s="8">
        <v>7</v>
      </c>
      <c r="F35" s="69">
        <v>5</v>
      </c>
      <c r="G35" s="69">
        <v>5</v>
      </c>
      <c r="H35" s="15">
        <v>7</v>
      </c>
      <c r="I35" s="15">
        <v>7</v>
      </c>
      <c r="J35" s="8">
        <v>5</v>
      </c>
      <c r="K35" s="8">
        <v>5</v>
      </c>
      <c r="L35" s="8">
        <v>5</v>
      </c>
      <c r="M35" s="8">
        <v>5</v>
      </c>
    </row>
    <row r="36" spans="1:13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</row>
    <row r="37" spans="1:13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72">
        <v>-999</v>
      </c>
      <c r="G37" s="72">
        <v>-999</v>
      </c>
      <c r="H37" s="86">
        <v>-174.9</v>
      </c>
      <c r="I37" s="86">
        <v>-174.9</v>
      </c>
      <c r="J37" s="86">
        <v>-999</v>
      </c>
      <c r="K37" s="86">
        <v>-999</v>
      </c>
      <c r="L37" s="86">
        <v>-999</v>
      </c>
      <c r="M37" s="86">
        <v>-999</v>
      </c>
    </row>
    <row r="38" spans="1:13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73" t="s">
        <v>16</v>
      </c>
      <c r="G38" s="73" t="s">
        <v>16</v>
      </c>
      <c r="H38" s="15" t="s">
        <v>16</v>
      </c>
      <c r="I38" s="15" t="s">
        <v>16</v>
      </c>
      <c r="J38" s="15" t="s">
        <v>16</v>
      </c>
      <c r="K38" s="15" t="s">
        <v>16</v>
      </c>
      <c r="L38" s="8" t="s">
        <v>16</v>
      </c>
      <c r="M38" s="8" t="s">
        <v>16</v>
      </c>
    </row>
    <row r="39" spans="1:13" ht="28.3">
      <c r="A39" s="7" t="s">
        <v>66</v>
      </c>
      <c r="B39" s="15">
        <f t="shared" ref="B39:G39" si="4">10*LOG10(10^((B35+B36)/10)+10^(B37/10))</f>
        <v>-169.00000000000003</v>
      </c>
      <c r="C39" s="15">
        <f t="shared" si="4"/>
        <v>-169.00000000000003</v>
      </c>
      <c r="D39" s="15">
        <f t="shared" si="4"/>
        <v>-167.00000000000003</v>
      </c>
      <c r="E39" s="15">
        <f t="shared" si="4"/>
        <v>-167.00000000000003</v>
      </c>
      <c r="F39" s="73">
        <f t="shared" si="4"/>
        <v>-169.00000000000003</v>
      </c>
      <c r="G39" s="73">
        <f t="shared" si="4"/>
        <v>-169.00000000000003</v>
      </c>
      <c r="H39" s="15">
        <f>10*LOG10(10^((H35+H36)/10)+10^(H37/10))</f>
        <v>-166.34726225295711</v>
      </c>
      <c r="I39" s="15">
        <f>10*LOG10(10^((I35+I36)/10)+10^(I37/10))</f>
        <v>-166.34726225295711</v>
      </c>
      <c r="J39" s="15">
        <f>10*LOG10(10^((J35+J36)/10)+10^(J37/10))</f>
        <v>-169.00000000000003</v>
      </c>
      <c r="K39" s="15">
        <f>10*LOG10(10^((K35+K36)/10)+10^(K37/10))</f>
        <v>-169.00000000000003</v>
      </c>
      <c r="L39" s="8">
        <f>10*LOG10(10^((L35+L36)/10)+10^(L37/10))</f>
        <v>-169.00000000000003</v>
      </c>
      <c r="M39" s="8">
        <f>10*LOG10(10^((M35+M36)/10)+10^(M37/10))</f>
        <v>-169.00000000000003</v>
      </c>
    </row>
    <row r="40" spans="1:13" ht="28.3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70" t="s">
        <v>16</v>
      </c>
      <c r="G40" s="70" t="s">
        <v>16</v>
      </c>
      <c r="H40" s="33" t="s">
        <v>16</v>
      </c>
      <c r="I40" s="33" t="s">
        <v>16</v>
      </c>
      <c r="J40" s="33" t="s">
        <v>16</v>
      </c>
      <c r="K40" s="33" t="s">
        <v>16</v>
      </c>
      <c r="L40" s="99" t="s">
        <v>16</v>
      </c>
      <c r="M40" s="99" t="s">
        <v>16</v>
      </c>
    </row>
    <row r="41" spans="1:13">
      <c r="A41" s="24" t="s">
        <v>68</v>
      </c>
      <c r="B41" s="15">
        <f t="shared" ref="B41:G41" si="5">1*12*120*1000</f>
        <v>1440000</v>
      </c>
      <c r="C41" s="15">
        <f t="shared" si="5"/>
        <v>1440000</v>
      </c>
      <c r="D41" s="15">
        <f t="shared" si="5"/>
        <v>1440000</v>
      </c>
      <c r="E41" s="15">
        <f t="shared" si="5"/>
        <v>1440000</v>
      </c>
      <c r="F41" s="73">
        <f t="shared" si="5"/>
        <v>1440000</v>
      </c>
      <c r="G41" s="73">
        <f t="shared" si="5"/>
        <v>1440000</v>
      </c>
      <c r="H41" s="15">
        <f>1*12*120*1000</f>
        <v>1440000</v>
      </c>
      <c r="I41" s="15">
        <f>1*12*120*1000</f>
        <v>1440000</v>
      </c>
      <c r="J41" s="15">
        <f t="shared" ref="J41:M41" si="6">1*12*120*1000</f>
        <v>1440000</v>
      </c>
      <c r="K41" s="15">
        <f t="shared" si="6"/>
        <v>1440000</v>
      </c>
      <c r="L41" s="8">
        <f t="shared" si="6"/>
        <v>1440000</v>
      </c>
      <c r="M41" s="8">
        <f t="shared" si="6"/>
        <v>1440000</v>
      </c>
    </row>
    <row r="42" spans="1:13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73" t="s">
        <v>16</v>
      </c>
      <c r="G42" s="73" t="s">
        <v>16</v>
      </c>
      <c r="H42" s="15" t="s">
        <v>16</v>
      </c>
      <c r="I42" s="15" t="s">
        <v>16</v>
      </c>
      <c r="J42" s="15" t="s">
        <v>16</v>
      </c>
      <c r="K42" s="15" t="s">
        <v>16</v>
      </c>
      <c r="L42" s="8" t="s">
        <v>16</v>
      </c>
      <c r="M42" s="8" t="s">
        <v>16</v>
      </c>
    </row>
    <row r="43" spans="1:13">
      <c r="A43" s="7" t="s">
        <v>71</v>
      </c>
      <c r="B43" s="15">
        <f t="shared" ref="B43:G43" si="7">B39+10*LOG10(B41)</f>
        <v>-107.41637507904753</v>
      </c>
      <c r="C43" s="15">
        <f t="shared" si="7"/>
        <v>-107.41637507904753</v>
      </c>
      <c r="D43" s="15">
        <f t="shared" si="7"/>
        <v>-105.41637507904753</v>
      </c>
      <c r="E43" s="15">
        <f t="shared" si="7"/>
        <v>-105.41637507904753</v>
      </c>
      <c r="F43" s="73">
        <f t="shared" si="7"/>
        <v>-107.41637507904753</v>
      </c>
      <c r="G43" s="73">
        <f t="shared" si="7"/>
        <v>-107.41637507904753</v>
      </c>
      <c r="H43" s="15">
        <f>H39+10*LOG10(H41)</f>
        <v>-104.76363733200461</v>
      </c>
      <c r="I43" s="15">
        <f>I39+10*LOG10(I41)</f>
        <v>-104.76363733200461</v>
      </c>
      <c r="J43" s="15">
        <f>J39+10*LOG10(J41)</f>
        <v>-107.41637507904753</v>
      </c>
      <c r="K43" s="15">
        <f>K39+10*LOG10(K41)</f>
        <v>-107.41637507904753</v>
      </c>
      <c r="L43" s="8">
        <f>L39+10*LOG10(L41)</f>
        <v>-107.41637507904753</v>
      </c>
      <c r="M43" s="8">
        <f>M39+10*LOG10(M41)</f>
        <v>-107.41637507904753</v>
      </c>
    </row>
    <row r="44" spans="1:13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70" t="s">
        <v>16</v>
      </c>
      <c r="G44" s="70" t="s">
        <v>16</v>
      </c>
      <c r="H44" s="33" t="s">
        <v>16</v>
      </c>
      <c r="I44" s="33" t="s">
        <v>16</v>
      </c>
      <c r="J44" s="33" t="s">
        <v>16</v>
      </c>
      <c r="K44" s="33" t="s">
        <v>16</v>
      </c>
      <c r="L44" s="99" t="s">
        <v>16</v>
      </c>
      <c r="M44" s="99" t="s">
        <v>16</v>
      </c>
    </row>
    <row r="45" spans="1:13">
      <c r="A45" s="21" t="s">
        <v>73</v>
      </c>
      <c r="B45" s="25">
        <v>-3.3</v>
      </c>
      <c r="C45" s="25">
        <v>-3.4</v>
      </c>
      <c r="D45" s="25">
        <v>0.9</v>
      </c>
      <c r="E45" s="25">
        <v>0.9</v>
      </c>
      <c r="F45" s="75">
        <v>1.8</v>
      </c>
      <c r="G45" s="75">
        <v>1.8</v>
      </c>
      <c r="H45" s="88">
        <v>-4.41</v>
      </c>
      <c r="I45" s="88">
        <v>-4.41</v>
      </c>
      <c r="J45" s="92">
        <v>-2.48</v>
      </c>
      <c r="K45" s="92">
        <v>-2.48</v>
      </c>
      <c r="L45" s="88">
        <v>-3.37</v>
      </c>
      <c r="M45" s="88">
        <v>-3.04</v>
      </c>
    </row>
    <row r="46" spans="1:13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73" t="s">
        <v>16</v>
      </c>
      <c r="G46" s="73" t="s">
        <v>16</v>
      </c>
      <c r="H46" s="15" t="s">
        <v>16</v>
      </c>
      <c r="I46" s="15" t="s">
        <v>16</v>
      </c>
      <c r="J46" s="15" t="s">
        <v>16</v>
      </c>
      <c r="K46" s="15" t="s">
        <v>16</v>
      </c>
      <c r="L46" s="8" t="s">
        <v>16</v>
      </c>
      <c r="M46" s="8" t="s">
        <v>16</v>
      </c>
    </row>
    <row r="47" spans="1:13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9">
        <v>2</v>
      </c>
      <c r="G47" s="69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</row>
    <row r="48" spans="1:13" ht="28.3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9">
        <v>0</v>
      </c>
      <c r="G48" s="69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</row>
    <row r="49" spans="1:13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70" t="s">
        <v>16</v>
      </c>
      <c r="G49" s="70" t="s">
        <v>16</v>
      </c>
      <c r="H49" s="33" t="s">
        <v>16</v>
      </c>
      <c r="I49" s="33" t="s">
        <v>16</v>
      </c>
      <c r="J49" s="33" t="s">
        <v>16</v>
      </c>
      <c r="K49" s="33" t="s">
        <v>16</v>
      </c>
      <c r="L49" s="99" t="s">
        <v>16</v>
      </c>
      <c r="M49" s="99" t="s">
        <v>16</v>
      </c>
    </row>
    <row r="50" spans="1:13" ht="28.3">
      <c r="A50" s="7" t="s">
        <v>80</v>
      </c>
      <c r="B50" s="15">
        <f t="shared" ref="B50:G50" si="8">B43+B45+B47-B48</f>
        <v>-108.71637507904752</v>
      </c>
      <c r="C50" s="15">
        <f t="shared" si="8"/>
        <v>-108.81637507904753</v>
      </c>
      <c r="D50" s="15">
        <f t="shared" si="8"/>
        <v>-102.51637507904752</v>
      </c>
      <c r="E50" s="15">
        <f t="shared" si="8"/>
        <v>-102.51637507904752</v>
      </c>
      <c r="F50" s="73">
        <f t="shared" si="8"/>
        <v>-103.61637507904753</v>
      </c>
      <c r="G50" s="73">
        <f t="shared" si="8"/>
        <v>-103.61637507904753</v>
      </c>
      <c r="H50" s="15">
        <f>H43+H45+H47-H48</f>
        <v>-107.1736373320046</v>
      </c>
      <c r="I50" s="15">
        <f>I43+I45+I47-I48</f>
        <v>-107.1736373320046</v>
      </c>
      <c r="J50" s="15">
        <f>J43+J45+J47-J48</f>
        <v>-107.89637507904753</v>
      </c>
      <c r="K50" s="15">
        <f>K43+K45+K47-K48</f>
        <v>-107.89637507904753</v>
      </c>
      <c r="L50" s="8">
        <f>L43+L45+L47-L48</f>
        <v>-108.78637507904753</v>
      </c>
      <c r="M50" s="8">
        <f>M43+M45+M47-M48</f>
        <v>-108.45637507904753</v>
      </c>
    </row>
    <row r="51" spans="1:13" ht="28.3">
      <c r="A51" s="7" t="s">
        <v>82</v>
      </c>
      <c r="B51" s="15" t="s">
        <v>16</v>
      </c>
      <c r="C51" s="15" t="s">
        <v>16</v>
      </c>
      <c r="D51" s="15" t="s">
        <v>16</v>
      </c>
      <c r="E51" s="15" t="s">
        <v>16</v>
      </c>
      <c r="F51" s="73" t="s">
        <v>16</v>
      </c>
      <c r="G51" s="73" t="s">
        <v>16</v>
      </c>
      <c r="H51" s="15" t="s">
        <v>16</v>
      </c>
      <c r="I51" s="15" t="s">
        <v>16</v>
      </c>
      <c r="J51" s="15" t="s">
        <v>16</v>
      </c>
      <c r="K51" s="15" t="s">
        <v>16</v>
      </c>
      <c r="L51" s="8" t="s">
        <v>16</v>
      </c>
      <c r="M51" s="8" t="s">
        <v>16</v>
      </c>
    </row>
    <row r="52" spans="1:13" ht="28.3">
      <c r="A52" s="26" t="s">
        <v>83</v>
      </c>
      <c r="B52" s="39">
        <f t="shared" ref="B52:G52" si="9">B25+B30+B33-B34-B50</f>
        <v>153.79877473216601</v>
      </c>
      <c r="C52" s="39">
        <f t="shared" si="9"/>
        <v>153.89877473216603</v>
      </c>
      <c r="D52" s="39">
        <f t="shared" si="9"/>
        <v>153.12877473216602</v>
      </c>
      <c r="E52" s="39">
        <f t="shared" si="9"/>
        <v>153.12877473216602</v>
      </c>
      <c r="F52" s="76">
        <f t="shared" si="9"/>
        <v>159.69877473216604</v>
      </c>
      <c r="G52" s="76">
        <f t="shared" si="9"/>
        <v>159.69877473216604</v>
      </c>
      <c r="H52" s="39">
        <f>H25+H30+H33-H34-H50</f>
        <v>152.2560369851231</v>
      </c>
      <c r="I52" s="39">
        <f>I25+I30+I33-I34-I50</f>
        <v>152.2560369851231</v>
      </c>
      <c r="J52" s="39">
        <f t="shared" ref="J52:M52" si="10">J25+J30+J33-J34-J50</f>
        <v>163.97877473216602</v>
      </c>
      <c r="K52" s="39">
        <f t="shared" si="10"/>
        <v>163.97877473216602</v>
      </c>
      <c r="L52" s="39">
        <f t="shared" si="10"/>
        <v>150.86877473216603</v>
      </c>
      <c r="M52" s="39">
        <f t="shared" si="10"/>
        <v>150.53877473216602</v>
      </c>
    </row>
    <row r="53" spans="1:13" ht="28.3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77" t="s">
        <v>16</v>
      </c>
      <c r="G53" s="77" t="s">
        <v>16</v>
      </c>
      <c r="H53" s="38" t="s">
        <v>16</v>
      </c>
      <c r="I53" s="38" t="s">
        <v>16</v>
      </c>
      <c r="J53" s="38" t="s">
        <v>16</v>
      </c>
      <c r="K53" s="38" t="s">
        <v>16</v>
      </c>
      <c r="L53" s="100" t="s">
        <v>16</v>
      </c>
      <c r="M53" s="100" t="s">
        <v>16</v>
      </c>
    </row>
    <row r="54" spans="1:13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  <c r="L54" s="14"/>
      <c r="M54" s="14"/>
    </row>
    <row r="55" spans="1:13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6</v>
      </c>
      <c r="J55" s="86">
        <v>0</v>
      </c>
      <c r="K55" s="86">
        <v>0</v>
      </c>
      <c r="L55" s="86">
        <v>0</v>
      </c>
      <c r="M55" s="86">
        <v>0</v>
      </c>
    </row>
    <row r="56" spans="1:13" ht="28.3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72">
        <v>0</v>
      </c>
      <c r="G56" s="72">
        <v>0</v>
      </c>
      <c r="H56" s="86">
        <v>8.5</v>
      </c>
      <c r="I56" s="86">
        <v>8.5</v>
      </c>
      <c r="J56" s="86">
        <v>0</v>
      </c>
      <c r="K56" s="86">
        <v>0</v>
      </c>
      <c r="L56" s="86">
        <v>0</v>
      </c>
      <c r="M56" s="86">
        <v>0</v>
      </c>
    </row>
    <row r="57" spans="1:13" ht="28.3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78" t="s">
        <v>16</v>
      </c>
      <c r="G57" s="78" t="s">
        <v>16</v>
      </c>
      <c r="H57" s="40" t="s">
        <v>16</v>
      </c>
      <c r="I57" s="40" t="s">
        <v>16</v>
      </c>
      <c r="J57" s="40" t="s">
        <v>16</v>
      </c>
      <c r="K57" s="40" t="s">
        <v>16</v>
      </c>
      <c r="L57" s="99" t="s">
        <v>16</v>
      </c>
      <c r="M57" s="99" t="s">
        <v>16</v>
      </c>
    </row>
    <row r="58" spans="1:13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</row>
    <row r="59" spans="1:13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</row>
    <row r="60" spans="1:13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9">
        <v>0</v>
      </c>
      <c r="I60" s="89">
        <v>0</v>
      </c>
      <c r="J60" s="86">
        <v>0</v>
      </c>
      <c r="K60" s="86">
        <v>0</v>
      </c>
      <c r="L60" s="86">
        <v>0</v>
      </c>
      <c r="M60" s="86">
        <v>0</v>
      </c>
    </row>
    <row r="61" spans="1:13" ht="28.3">
      <c r="A61" s="26" t="s">
        <v>110</v>
      </c>
      <c r="B61" s="39">
        <f t="shared" ref="B61:G61" si="11">B52-B56+B58-B59+B60</f>
        <v>153.79877473216601</v>
      </c>
      <c r="C61" s="39">
        <f t="shared" si="11"/>
        <v>153.89877473216603</v>
      </c>
      <c r="D61" s="39">
        <f t="shared" si="11"/>
        <v>153.12877473216602</v>
      </c>
      <c r="E61" s="39">
        <f t="shared" si="11"/>
        <v>153.12877473216602</v>
      </c>
      <c r="F61" s="76">
        <f t="shared" si="11"/>
        <v>159.69877473216604</v>
      </c>
      <c r="G61" s="76">
        <f t="shared" si="11"/>
        <v>159.69877473216604</v>
      </c>
      <c r="H61" s="27">
        <f>H52-H56+H58-H59+H60</f>
        <v>143.7560369851231</v>
      </c>
      <c r="I61" s="27">
        <f>I52-I56+I58-I59+I60</f>
        <v>143.7560369851231</v>
      </c>
      <c r="J61" s="39">
        <f t="shared" ref="J61:M61" si="12">J52-J56+J58-J59+J60</f>
        <v>163.97877473216602</v>
      </c>
      <c r="K61" s="39">
        <f t="shared" si="12"/>
        <v>163.97877473216602</v>
      </c>
      <c r="L61" s="39">
        <f t="shared" si="12"/>
        <v>150.86877473216603</v>
      </c>
      <c r="M61" s="39">
        <f t="shared" si="12"/>
        <v>150.53877473216602</v>
      </c>
    </row>
    <row r="62" spans="1:13" ht="28.3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77" t="s">
        <v>16</v>
      </c>
      <c r="G62" s="77" t="s">
        <v>16</v>
      </c>
      <c r="H62" s="29" t="s">
        <v>16</v>
      </c>
      <c r="I62" s="29" t="s">
        <v>16</v>
      </c>
      <c r="J62" s="38" t="s">
        <v>16</v>
      </c>
      <c r="K62" s="38" t="s">
        <v>16</v>
      </c>
      <c r="L62" s="100" t="s">
        <v>16</v>
      </c>
      <c r="M62" s="100" t="s">
        <v>16</v>
      </c>
    </row>
    <row r="63" spans="1:13">
      <c r="A63" s="41"/>
      <c r="B63" s="42"/>
      <c r="C63" s="42"/>
      <c r="D63" s="42"/>
      <c r="E63" s="42"/>
      <c r="F63" s="79"/>
      <c r="G63" s="79"/>
      <c r="H63" s="2"/>
      <c r="I63" s="2"/>
      <c r="J63" s="42"/>
      <c r="K63" s="42"/>
      <c r="L63" s="101"/>
      <c r="M63" s="101"/>
    </row>
    <row r="64" spans="1:13">
      <c r="A64" s="26" t="s">
        <v>97</v>
      </c>
      <c r="B64" s="39">
        <f t="shared" ref="B64:G64" si="13">B17+B22-B50+B21+B33</f>
        <v>120.71637507904752</v>
      </c>
      <c r="C64" s="39">
        <f t="shared" si="13"/>
        <v>120.81637507904753</v>
      </c>
      <c r="D64" s="39">
        <f t="shared" si="13"/>
        <v>125.51637507904752</v>
      </c>
      <c r="E64" s="39">
        <f t="shared" si="13"/>
        <v>125.51637507904752</v>
      </c>
      <c r="F64" s="76">
        <f t="shared" si="13"/>
        <v>126.61637507904753</v>
      </c>
      <c r="G64" s="76">
        <f t="shared" si="13"/>
        <v>126.61637507904753</v>
      </c>
      <c r="H64" s="27">
        <f>H17+H22-H50+H21+H33</f>
        <v>119.1736373320046</v>
      </c>
      <c r="I64" s="27">
        <f>I17+I22-I50+I21+I33</f>
        <v>119.1736373320046</v>
      </c>
      <c r="J64" s="39">
        <f>J17+J22-J50+J21+J33</f>
        <v>130.89637507904752</v>
      </c>
      <c r="K64" s="39">
        <f>K17+K22-K50+K21+K33</f>
        <v>130.89637507904752</v>
      </c>
      <c r="L64" s="39">
        <f>L17+L22-L50+L21+L33</f>
        <v>131.78637507904753</v>
      </c>
      <c r="M64" s="39">
        <f>M17+M22-M50+M21+M33</f>
        <v>131.45637507904752</v>
      </c>
    </row>
    <row r="65" spans="1:13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77" t="s">
        <v>16</v>
      </c>
      <c r="G65" s="77" t="s">
        <v>16</v>
      </c>
      <c r="H65" s="29" t="s">
        <v>16</v>
      </c>
      <c r="I65" s="29" t="s">
        <v>16</v>
      </c>
      <c r="J65" s="38" t="s">
        <v>16</v>
      </c>
      <c r="K65" s="38" t="s">
        <v>16</v>
      </c>
      <c r="L65" s="103" t="s">
        <v>16</v>
      </c>
      <c r="M65" s="103" t="s">
        <v>16</v>
      </c>
    </row>
  </sheetData>
  <mergeCells count="6">
    <mergeCell ref="L1:M1"/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65"/>
  <sheetViews>
    <sheetView workbookViewId="0">
      <pane xSplit="1" ySplit="1" topLeftCell="D2" activePane="bottomRight" state="frozen"/>
      <selection pane="topRight"/>
      <selection pane="bottomLeft"/>
      <selection pane="bottomRight" activeCell="L3" sqref="L3"/>
    </sheetView>
  </sheetViews>
  <sheetFormatPr defaultColWidth="9" defaultRowHeight="15"/>
  <cols>
    <col min="1" max="1" width="62.140625" style="1" customWidth="1"/>
    <col min="2" max="2" width="17.85546875" style="2" customWidth="1"/>
    <col min="3" max="3" width="17.140625" style="1" customWidth="1"/>
    <col min="4" max="4" width="17.85546875" style="2" customWidth="1"/>
    <col min="5" max="5" width="17.140625" style="1" customWidth="1"/>
    <col min="6" max="6" width="17.85546875" style="80" customWidth="1"/>
    <col min="7" max="7" width="17.140625" style="1" customWidth="1"/>
    <col min="8" max="8" width="14.640625" style="1" bestFit="1" customWidth="1"/>
    <col min="9" max="9" width="17.35546875" style="1" bestFit="1" customWidth="1"/>
    <col min="10" max="10" width="17.85546875" style="2" customWidth="1"/>
    <col min="11" max="11" width="17.140625" style="1" customWidth="1"/>
    <col min="12" max="12" width="17.85546875" style="2" customWidth="1"/>
    <col min="13" max="13" width="17.0703125" style="1" customWidth="1"/>
    <col min="14" max="16384" width="9" style="1"/>
  </cols>
  <sheetData>
    <row r="1" spans="1:13" ht="14.25" customHeight="1">
      <c r="A1" s="3"/>
      <c r="B1" s="111" t="s">
        <v>101</v>
      </c>
      <c r="C1" s="111"/>
      <c r="D1" s="111" t="s">
        <v>102</v>
      </c>
      <c r="E1" s="111"/>
      <c r="F1" s="117" t="s">
        <v>119</v>
      </c>
      <c r="G1" s="117"/>
      <c r="H1" s="111" t="s">
        <v>122</v>
      </c>
      <c r="I1" s="111"/>
      <c r="J1" s="111" t="s">
        <v>126</v>
      </c>
      <c r="K1" s="111"/>
      <c r="L1" s="111" t="s">
        <v>128</v>
      </c>
      <c r="M1" s="111"/>
    </row>
    <row r="2" spans="1:13" ht="29.25" customHeight="1">
      <c r="A2" s="4" t="s">
        <v>10</v>
      </c>
      <c r="B2" s="31" t="s">
        <v>112</v>
      </c>
      <c r="C2" s="32" t="s">
        <v>113</v>
      </c>
      <c r="D2" s="31" t="s">
        <v>112</v>
      </c>
      <c r="E2" s="32" t="s">
        <v>114</v>
      </c>
      <c r="F2" s="81" t="s">
        <v>112</v>
      </c>
      <c r="G2" s="82" t="s">
        <v>113</v>
      </c>
      <c r="H2" s="5" t="s">
        <v>112</v>
      </c>
      <c r="I2" s="6" t="s">
        <v>113</v>
      </c>
      <c r="J2" s="31" t="s">
        <v>112</v>
      </c>
      <c r="K2" s="97" t="s">
        <v>113</v>
      </c>
      <c r="L2" s="5" t="s">
        <v>112</v>
      </c>
      <c r="M2" s="6" t="s">
        <v>113</v>
      </c>
    </row>
    <row r="3" spans="1:13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  <c r="L3" s="8">
        <v>28</v>
      </c>
      <c r="M3" s="8">
        <v>28</v>
      </c>
    </row>
    <row r="4" spans="1:13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</row>
    <row r="5" spans="1:13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99" t="s">
        <v>16</v>
      </c>
      <c r="K5" s="99" t="s">
        <v>16</v>
      </c>
      <c r="L5" s="99" t="s">
        <v>16</v>
      </c>
      <c r="M5" s="99" t="s">
        <v>16</v>
      </c>
    </row>
    <row r="6" spans="1:13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70" t="s">
        <v>16</v>
      </c>
      <c r="G6" s="70" t="s">
        <v>16</v>
      </c>
      <c r="H6" s="33" t="s">
        <v>16</v>
      </c>
      <c r="I6" s="33" t="s">
        <v>16</v>
      </c>
      <c r="J6" s="99" t="s">
        <v>16</v>
      </c>
      <c r="K6" s="99" t="s">
        <v>16</v>
      </c>
      <c r="L6" s="99" t="s">
        <v>16</v>
      </c>
      <c r="M6" s="99" t="s">
        <v>16</v>
      </c>
    </row>
    <row r="7" spans="1:13">
      <c r="A7" s="7" t="s">
        <v>19</v>
      </c>
      <c r="B7" s="43">
        <v>0.01</v>
      </c>
      <c r="C7" s="43">
        <v>0.01</v>
      </c>
      <c r="D7" s="43">
        <v>0.01</v>
      </c>
      <c r="E7" s="43">
        <v>0.01</v>
      </c>
      <c r="F7" s="84">
        <v>0.01</v>
      </c>
      <c r="G7" s="84">
        <v>0.01</v>
      </c>
      <c r="H7" s="43">
        <v>0.01</v>
      </c>
      <c r="I7" s="43">
        <v>0.01</v>
      </c>
      <c r="J7" s="43">
        <v>0.01</v>
      </c>
      <c r="K7" s="43">
        <v>0.01</v>
      </c>
      <c r="L7" s="43">
        <v>0.01</v>
      </c>
      <c r="M7" s="43">
        <v>0.01</v>
      </c>
    </row>
    <row r="8" spans="1:13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70" t="s">
        <v>16</v>
      </c>
      <c r="G8" s="70" t="s">
        <v>16</v>
      </c>
      <c r="H8" s="33" t="s">
        <v>16</v>
      </c>
      <c r="I8" s="33" t="s">
        <v>16</v>
      </c>
      <c r="J8" s="99" t="s">
        <v>16</v>
      </c>
      <c r="K8" s="99" t="s">
        <v>16</v>
      </c>
      <c r="L8" s="99" t="s">
        <v>16</v>
      </c>
      <c r="M8" s="99" t="s">
        <v>16</v>
      </c>
    </row>
    <row r="9" spans="1:13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  <c r="L9" s="86" t="s">
        <v>22</v>
      </c>
      <c r="M9" s="86" t="s">
        <v>22</v>
      </c>
    </row>
    <row r="10" spans="1:13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8">
        <v>3</v>
      </c>
      <c r="K10" s="8">
        <v>3</v>
      </c>
      <c r="L10" s="8">
        <v>3</v>
      </c>
      <c r="M10" s="8">
        <v>3</v>
      </c>
    </row>
    <row r="11" spans="1:13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  <c r="L11" s="14"/>
      <c r="M11" s="14"/>
    </row>
    <row r="12" spans="1:13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69">
        <v>4</v>
      </c>
      <c r="G12" s="69">
        <v>4</v>
      </c>
      <c r="H12" s="8">
        <v>4</v>
      </c>
      <c r="I12" s="8">
        <v>4</v>
      </c>
      <c r="J12" s="8">
        <v>4</v>
      </c>
      <c r="K12" s="8">
        <v>4</v>
      </c>
      <c r="L12" s="8">
        <v>4</v>
      </c>
      <c r="M12" s="8">
        <v>4</v>
      </c>
    </row>
    <row r="13" spans="1:13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8">
        <v>2</v>
      </c>
      <c r="K13" s="8">
        <v>2</v>
      </c>
      <c r="L13" s="8">
        <v>2</v>
      </c>
      <c r="M13" s="8">
        <v>2</v>
      </c>
    </row>
    <row r="14" spans="1:13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73">
        <v>1</v>
      </c>
      <c r="G14" s="73">
        <v>1</v>
      </c>
      <c r="H14" s="15">
        <v>1</v>
      </c>
      <c r="I14" s="15">
        <v>1</v>
      </c>
      <c r="J14" s="8">
        <v>1</v>
      </c>
      <c r="K14" s="8">
        <v>1</v>
      </c>
      <c r="L14" s="8">
        <v>1</v>
      </c>
      <c r="M14" s="8">
        <v>1</v>
      </c>
    </row>
    <row r="15" spans="1:13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73" t="s">
        <v>16</v>
      </c>
      <c r="G15" s="73" t="s">
        <v>16</v>
      </c>
      <c r="H15" s="15" t="s">
        <v>16</v>
      </c>
      <c r="I15" s="15" t="s">
        <v>16</v>
      </c>
      <c r="J15" s="8" t="s">
        <v>16</v>
      </c>
      <c r="K15" s="8" t="s">
        <v>16</v>
      </c>
      <c r="L15" s="8" t="s">
        <v>16</v>
      </c>
      <c r="M15" s="8" t="s">
        <v>16</v>
      </c>
    </row>
    <row r="16" spans="1:13">
      <c r="A16" s="17" t="s">
        <v>33</v>
      </c>
      <c r="B16" s="23">
        <v>12</v>
      </c>
      <c r="C16" s="23">
        <v>12</v>
      </c>
      <c r="D16" s="23">
        <v>23</v>
      </c>
      <c r="E16" s="23">
        <v>23</v>
      </c>
      <c r="F16" s="72">
        <v>23</v>
      </c>
      <c r="G16" s="72">
        <v>23</v>
      </c>
      <c r="H16" s="86">
        <v>12</v>
      </c>
      <c r="I16" s="86">
        <v>12</v>
      </c>
      <c r="J16" s="86">
        <v>23</v>
      </c>
      <c r="K16" s="86">
        <v>23</v>
      </c>
      <c r="L16" s="86">
        <v>23</v>
      </c>
      <c r="M16" s="86">
        <v>23</v>
      </c>
    </row>
    <row r="17" spans="1:13" ht="28.3">
      <c r="A17" s="7" t="s">
        <v>35</v>
      </c>
      <c r="B17" s="8">
        <f t="shared" ref="B17:G17" si="0">B16</f>
        <v>12</v>
      </c>
      <c r="C17" s="8">
        <f t="shared" si="0"/>
        <v>12</v>
      </c>
      <c r="D17" s="8">
        <f t="shared" si="0"/>
        <v>23</v>
      </c>
      <c r="E17" s="8">
        <f t="shared" si="0"/>
        <v>23</v>
      </c>
      <c r="F17" s="69">
        <f t="shared" si="0"/>
        <v>23</v>
      </c>
      <c r="G17" s="69">
        <f t="shared" si="0"/>
        <v>23</v>
      </c>
      <c r="H17" s="8">
        <f>H16</f>
        <v>12</v>
      </c>
      <c r="I17" s="8">
        <f>I16</f>
        <v>12</v>
      </c>
      <c r="J17" s="8">
        <f>J16</f>
        <v>23</v>
      </c>
      <c r="K17" s="8">
        <f>K16</f>
        <v>23</v>
      </c>
      <c r="L17" s="8">
        <f>L16</f>
        <v>23</v>
      </c>
      <c r="M17" s="8">
        <f>M16</f>
        <v>23</v>
      </c>
    </row>
    <row r="18" spans="1:13" ht="42.45">
      <c r="A18" s="16" t="s">
        <v>37</v>
      </c>
      <c r="B18" s="15">
        <f t="shared" ref="B18:G18" si="1">B19+10*LOG10(B12/B14)-B20</f>
        <v>11.020599913279625</v>
      </c>
      <c r="C18" s="15">
        <f t="shared" si="1"/>
        <v>11.020599913279625</v>
      </c>
      <c r="D18" s="15">
        <f t="shared" si="1"/>
        <v>11.020599913279625</v>
      </c>
      <c r="E18" s="15">
        <f t="shared" si="1"/>
        <v>11.020599913279625</v>
      </c>
      <c r="F18" s="73">
        <f t="shared" si="1"/>
        <v>11.020599913279625</v>
      </c>
      <c r="G18" s="73">
        <f t="shared" si="1"/>
        <v>11.020599913279625</v>
      </c>
      <c r="H18" s="15">
        <f>H19+10*LOG10(H12/H14)-H20</f>
        <v>11.020599913279625</v>
      </c>
      <c r="I18" s="15">
        <f>I19+10*LOG10(I12/I14)-I20</f>
        <v>11.020599913279625</v>
      </c>
      <c r="J18" s="8">
        <f>J19+10*LOG10(J12/J14)-J20</f>
        <v>11.020599913279625</v>
      </c>
      <c r="K18" s="8">
        <f>K19+10*LOG10(K12/K14)-K20</f>
        <v>11.020599913279625</v>
      </c>
      <c r="L18" s="8">
        <f>L19+10*LOG10(L12/L14)-L20</f>
        <v>6.0205999132796251</v>
      </c>
      <c r="M18" s="8">
        <f>M19+10*LOG10(M12/M14)-M20</f>
        <v>6.0205999132796251</v>
      </c>
    </row>
    <row r="19" spans="1:13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69">
        <v>5</v>
      </c>
      <c r="G19" s="69">
        <v>5</v>
      </c>
      <c r="H19" s="8">
        <v>5</v>
      </c>
      <c r="I19" s="8">
        <v>5</v>
      </c>
      <c r="J19" s="8">
        <v>5</v>
      </c>
      <c r="K19" s="8">
        <v>5</v>
      </c>
      <c r="L19" s="8">
        <v>5</v>
      </c>
      <c r="M19" s="8">
        <v>5</v>
      </c>
    </row>
    <row r="20" spans="1:13" ht="42.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72">
        <v>0</v>
      </c>
      <c r="G20" s="72">
        <v>0</v>
      </c>
      <c r="H20" s="86">
        <v>0</v>
      </c>
      <c r="I20" s="86">
        <v>0</v>
      </c>
      <c r="J20" s="86">
        <v>0</v>
      </c>
      <c r="K20" s="86">
        <v>0</v>
      </c>
      <c r="L20" s="86">
        <v>5</v>
      </c>
      <c r="M20" s="86">
        <v>5</v>
      </c>
    </row>
    <row r="21" spans="1:13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73">
        <v>0</v>
      </c>
      <c r="G21" s="73">
        <v>0</v>
      </c>
      <c r="H21" s="15">
        <v>0</v>
      </c>
      <c r="I21" s="15">
        <v>0</v>
      </c>
      <c r="J21" s="8">
        <v>0</v>
      </c>
      <c r="K21" s="8">
        <v>0</v>
      </c>
      <c r="L21" s="8">
        <v>0</v>
      </c>
      <c r="M21" s="8">
        <v>0</v>
      </c>
    </row>
    <row r="22" spans="1:13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9">
        <v>0</v>
      </c>
      <c r="G22" s="69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</row>
    <row r="23" spans="1:13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9">
        <v>0</v>
      </c>
      <c r="G23" s="69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</row>
    <row r="24" spans="1:13" ht="28.3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9">
        <v>1</v>
      </c>
      <c r="G24" s="69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</row>
    <row r="25" spans="1:13">
      <c r="A25" s="7" t="s">
        <v>49</v>
      </c>
      <c r="B25" s="8">
        <f t="shared" ref="B25:G25" si="2">B17+B18+B21+B22-B24</f>
        <v>22.020599913279625</v>
      </c>
      <c r="C25" s="8">
        <f t="shared" si="2"/>
        <v>22.020599913279625</v>
      </c>
      <c r="D25" s="8">
        <f t="shared" si="2"/>
        <v>33.020599913279625</v>
      </c>
      <c r="E25" s="8">
        <f t="shared" si="2"/>
        <v>33.020599913279625</v>
      </c>
      <c r="F25" s="69">
        <f t="shared" si="2"/>
        <v>33.020599913279625</v>
      </c>
      <c r="G25" s="69">
        <f t="shared" si="2"/>
        <v>33.020599913279625</v>
      </c>
      <c r="H25" s="8">
        <f>H17+H18+H21+H22-H24</f>
        <v>22.020599913279625</v>
      </c>
      <c r="I25" s="8">
        <f>I17+I18+I21+I22-I24</f>
        <v>22.020599913279625</v>
      </c>
      <c r="J25" s="8">
        <f>J17+J18+J21+J22-J24</f>
        <v>33.020599913279625</v>
      </c>
      <c r="K25" s="8">
        <f>K17+K18+K21+K22-K24</f>
        <v>33.020599913279625</v>
      </c>
      <c r="L25" s="8">
        <f>L17+L18+L21+L22-L24</f>
        <v>28.020599913279625</v>
      </c>
      <c r="M25" s="8">
        <f>M17+M18+M21+M22-M24</f>
        <v>28.020599913279625</v>
      </c>
    </row>
    <row r="26" spans="1:13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70" t="s">
        <v>16</v>
      </c>
      <c r="G26" s="70" t="s">
        <v>16</v>
      </c>
      <c r="H26" s="33" t="s">
        <v>16</v>
      </c>
      <c r="I26" s="33" t="s">
        <v>16</v>
      </c>
      <c r="J26" s="99" t="s">
        <v>16</v>
      </c>
      <c r="K26" s="99" t="s">
        <v>16</v>
      </c>
      <c r="L26" s="99" t="s">
        <v>16</v>
      </c>
      <c r="M26" s="99" t="s">
        <v>16</v>
      </c>
    </row>
    <row r="27" spans="1:13">
      <c r="A27" s="4" t="s">
        <v>52</v>
      </c>
      <c r="B27" s="14"/>
      <c r="C27" s="14"/>
      <c r="D27" s="14"/>
      <c r="E27" s="14"/>
      <c r="F27" s="74"/>
      <c r="G27" s="74"/>
      <c r="H27" s="14"/>
      <c r="I27" s="14"/>
      <c r="J27" s="14"/>
      <c r="K27" s="14"/>
      <c r="L27" s="14"/>
      <c r="M27" s="14"/>
    </row>
    <row r="28" spans="1:13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73">
        <v>128</v>
      </c>
      <c r="G28" s="73">
        <v>128</v>
      </c>
      <c r="H28" s="15">
        <v>128</v>
      </c>
      <c r="I28" s="15">
        <v>128</v>
      </c>
      <c r="J28" s="8">
        <v>128</v>
      </c>
      <c r="K28" s="8">
        <v>128</v>
      </c>
      <c r="L28" s="8">
        <v>128</v>
      </c>
      <c r="M28" s="8">
        <v>128</v>
      </c>
    </row>
    <row r="29" spans="1:13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73">
        <v>2</v>
      </c>
      <c r="G29" s="73">
        <v>2</v>
      </c>
      <c r="H29" s="15">
        <v>2</v>
      </c>
      <c r="I29" s="15">
        <v>2</v>
      </c>
      <c r="J29" s="8">
        <v>2</v>
      </c>
      <c r="K29" s="8">
        <v>2</v>
      </c>
      <c r="L29" s="8">
        <v>2</v>
      </c>
      <c r="M29" s="8">
        <v>2</v>
      </c>
    </row>
    <row r="30" spans="1:13" ht="56.6">
      <c r="A30" s="7" t="s">
        <v>55</v>
      </c>
      <c r="B30" s="15">
        <f t="shared" ref="B30:G30" si="3">B31+10*LOG10(B28/B13)-B32</f>
        <v>26.061799739838872</v>
      </c>
      <c r="C30" s="15">
        <f t="shared" si="3"/>
        <v>26.061799739838872</v>
      </c>
      <c r="D30" s="15">
        <f t="shared" si="3"/>
        <v>20.591799739838873</v>
      </c>
      <c r="E30" s="15">
        <f t="shared" si="3"/>
        <v>20.591799739838873</v>
      </c>
      <c r="F30" s="73">
        <f t="shared" si="3"/>
        <v>26.061799739838872</v>
      </c>
      <c r="G30" s="73">
        <f t="shared" si="3"/>
        <v>26.061799739838872</v>
      </c>
      <c r="H30" s="15">
        <f>H31+10*LOG10(H28/H13)-H32</f>
        <v>26.061799739838872</v>
      </c>
      <c r="I30" s="15">
        <f>I31+10*LOG10(I28/I13)-I32</f>
        <v>26.061799739838872</v>
      </c>
      <c r="J30" s="8">
        <f>J31+10*LOG10(J28/J13)-J32</f>
        <v>26.061799739838872</v>
      </c>
      <c r="K30" s="8">
        <f>K31+10*LOG10(K28/K13)-K32</f>
        <v>26.061799739838872</v>
      </c>
      <c r="L30" s="8">
        <f>L31+10*LOG10(L28/L13)-L32</f>
        <v>17.061799739838872</v>
      </c>
      <c r="M30" s="8">
        <f>M31+10*LOG10(M28/M13)-M32</f>
        <v>17.061799739838872</v>
      </c>
    </row>
    <row r="31" spans="1:13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69">
        <v>8</v>
      </c>
      <c r="G31" s="69">
        <v>8</v>
      </c>
      <c r="H31" s="87">
        <v>8</v>
      </c>
      <c r="I31" s="87">
        <v>8</v>
      </c>
      <c r="J31" s="8">
        <v>8</v>
      </c>
      <c r="K31" s="8">
        <v>8</v>
      </c>
      <c r="L31" s="8">
        <v>8</v>
      </c>
      <c r="M31" s="8">
        <v>8</v>
      </c>
    </row>
    <row r="32" spans="1:13" ht="42.45">
      <c r="A32" s="17" t="s">
        <v>57</v>
      </c>
      <c r="B32" s="23">
        <v>0</v>
      </c>
      <c r="C32" s="23">
        <v>0</v>
      </c>
      <c r="D32" s="23">
        <v>5.47</v>
      </c>
      <c r="E32" s="23">
        <v>5.47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  <c r="L32" s="86">
        <v>9</v>
      </c>
      <c r="M32" s="86">
        <v>9</v>
      </c>
    </row>
    <row r="33" spans="1:13" ht="28.3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72">
        <v>0</v>
      </c>
      <c r="G33" s="72">
        <v>0</v>
      </c>
      <c r="H33" s="86">
        <v>0</v>
      </c>
      <c r="I33" s="86">
        <v>0</v>
      </c>
      <c r="J33" s="86">
        <v>0</v>
      </c>
      <c r="K33" s="86">
        <v>0</v>
      </c>
      <c r="L33" s="86">
        <v>0</v>
      </c>
      <c r="M33" s="86">
        <v>0</v>
      </c>
    </row>
    <row r="34" spans="1:13" ht="28.3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69">
        <v>3</v>
      </c>
      <c r="G34" s="69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</row>
    <row r="35" spans="1:13">
      <c r="A35" s="7" t="s">
        <v>60</v>
      </c>
      <c r="B35" s="8">
        <v>5</v>
      </c>
      <c r="C35" s="8">
        <v>5</v>
      </c>
      <c r="D35" s="8">
        <v>7</v>
      </c>
      <c r="E35" s="8">
        <v>7</v>
      </c>
      <c r="F35" s="69">
        <v>5</v>
      </c>
      <c r="G35" s="69">
        <v>5</v>
      </c>
      <c r="H35" s="15">
        <v>7</v>
      </c>
      <c r="I35" s="15">
        <v>7</v>
      </c>
      <c r="J35" s="8">
        <v>5</v>
      </c>
      <c r="K35" s="8">
        <v>5</v>
      </c>
      <c r="L35" s="8">
        <v>5</v>
      </c>
      <c r="M35" s="8">
        <v>5</v>
      </c>
    </row>
    <row r="36" spans="1:13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</row>
    <row r="37" spans="1:13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72">
        <v>-999</v>
      </c>
      <c r="G37" s="72">
        <v>-999</v>
      </c>
      <c r="H37" s="86">
        <v>-174.9</v>
      </c>
      <c r="I37" s="86">
        <v>-174.9</v>
      </c>
      <c r="J37" s="86">
        <v>-174.9</v>
      </c>
      <c r="K37" s="86">
        <v>-174.9</v>
      </c>
      <c r="L37" s="86">
        <v>-999</v>
      </c>
      <c r="M37" s="86">
        <v>-999</v>
      </c>
    </row>
    <row r="38" spans="1:13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73" t="s">
        <v>16</v>
      </c>
      <c r="G38" s="73" t="s">
        <v>16</v>
      </c>
      <c r="H38" s="15" t="s">
        <v>16</v>
      </c>
      <c r="I38" s="15" t="s">
        <v>16</v>
      </c>
      <c r="J38" s="8" t="s">
        <v>16</v>
      </c>
      <c r="K38" s="8" t="s">
        <v>16</v>
      </c>
      <c r="L38" s="8" t="s">
        <v>16</v>
      </c>
      <c r="M38" s="8" t="s">
        <v>16</v>
      </c>
    </row>
    <row r="39" spans="1:13" ht="28.3">
      <c r="A39" s="7" t="s">
        <v>66</v>
      </c>
      <c r="B39" s="15">
        <f t="shared" ref="B39:G39" si="4">10*LOG10(10^((B35+B36)/10)+10^(B37/10))</f>
        <v>-169.00000000000003</v>
      </c>
      <c r="C39" s="15">
        <f t="shared" si="4"/>
        <v>-169.00000000000003</v>
      </c>
      <c r="D39" s="15">
        <f t="shared" si="4"/>
        <v>-167.00000000000003</v>
      </c>
      <c r="E39" s="15">
        <f t="shared" si="4"/>
        <v>-167.00000000000003</v>
      </c>
      <c r="F39" s="73">
        <f t="shared" si="4"/>
        <v>-169.00000000000003</v>
      </c>
      <c r="G39" s="73">
        <f t="shared" si="4"/>
        <v>-169.00000000000003</v>
      </c>
      <c r="H39" s="15">
        <f>10*LOG10(10^((H35+H36)/10)+10^(H37/10))</f>
        <v>-166.34726225295711</v>
      </c>
      <c r="I39" s="15">
        <f>10*LOG10(10^((I35+I36)/10)+10^(I37/10))</f>
        <v>-166.34726225295711</v>
      </c>
      <c r="J39" s="8">
        <f>10*LOG10(10^((J35+J36)/10)+10^(J37/10))</f>
        <v>-168.00651048203736</v>
      </c>
      <c r="K39" s="8">
        <f>10*LOG10(10^((K35+K36)/10)+10^(K37/10))</f>
        <v>-168.00651048203736</v>
      </c>
      <c r="L39" s="8">
        <f>10*LOG10(10^((L35+L36)/10)+10^(L37/10))</f>
        <v>-169.00000000000003</v>
      </c>
      <c r="M39" s="8">
        <f>10*LOG10(10^((M35+M36)/10)+10^(M37/10))</f>
        <v>-169.00000000000003</v>
      </c>
    </row>
    <row r="40" spans="1:13" ht="28.3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70" t="s">
        <v>16</v>
      </c>
      <c r="G40" s="70" t="s">
        <v>16</v>
      </c>
      <c r="H40" s="33" t="s">
        <v>16</v>
      </c>
      <c r="I40" s="33" t="s">
        <v>16</v>
      </c>
      <c r="J40" s="99" t="s">
        <v>16</v>
      </c>
      <c r="K40" s="99" t="s">
        <v>16</v>
      </c>
      <c r="L40" s="99" t="s">
        <v>16</v>
      </c>
      <c r="M40" s="99" t="s">
        <v>16</v>
      </c>
    </row>
    <row r="41" spans="1:13">
      <c r="A41" s="24" t="s">
        <v>68</v>
      </c>
      <c r="B41" s="15">
        <f t="shared" ref="B41:G41" si="5">1*12*120*1000</f>
        <v>1440000</v>
      </c>
      <c r="C41" s="15">
        <f t="shared" si="5"/>
        <v>1440000</v>
      </c>
      <c r="D41" s="15">
        <f t="shared" si="5"/>
        <v>1440000</v>
      </c>
      <c r="E41" s="15">
        <f t="shared" si="5"/>
        <v>1440000</v>
      </c>
      <c r="F41" s="73">
        <f t="shared" si="5"/>
        <v>1440000</v>
      </c>
      <c r="G41" s="73">
        <f t="shared" si="5"/>
        <v>1440000</v>
      </c>
      <c r="H41" s="15">
        <f>1*12*120*1000</f>
        <v>1440000</v>
      </c>
      <c r="I41" s="15">
        <f>1*12*120*1000</f>
        <v>1440000</v>
      </c>
      <c r="J41" s="8">
        <f t="shared" ref="J41:M41" si="6">1*12*120*1000</f>
        <v>1440000</v>
      </c>
      <c r="K41" s="8">
        <f t="shared" si="6"/>
        <v>1440000</v>
      </c>
      <c r="L41" s="8">
        <f t="shared" si="6"/>
        <v>1440000</v>
      </c>
      <c r="M41" s="8">
        <f t="shared" si="6"/>
        <v>1440000</v>
      </c>
    </row>
    <row r="42" spans="1:13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73" t="s">
        <v>16</v>
      </c>
      <c r="G42" s="73" t="s">
        <v>16</v>
      </c>
      <c r="H42" s="15" t="s">
        <v>16</v>
      </c>
      <c r="I42" s="15" t="s">
        <v>16</v>
      </c>
      <c r="J42" s="8" t="s">
        <v>16</v>
      </c>
      <c r="K42" s="8" t="s">
        <v>16</v>
      </c>
      <c r="L42" s="8" t="s">
        <v>16</v>
      </c>
      <c r="M42" s="8" t="s">
        <v>16</v>
      </c>
    </row>
    <row r="43" spans="1:13">
      <c r="A43" s="7" t="s">
        <v>71</v>
      </c>
      <c r="B43" s="15">
        <f t="shared" ref="B43:G43" si="7">B39+10*LOG10(B41)</f>
        <v>-107.41637507904753</v>
      </c>
      <c r="C43" s="15">
        <f t="shared" si="7"/>
        <v>-107.41637507904753</v>
      </c>
      <c r="D43" s="15">
        <f t="shared" si="7"/>
        <v>-105.41637507904753</v>
      </c>
      <c r="E43" s="15">
        <f t="shared" si="7"/>
        <v>-105.41637507904753</v>
      </c>
      <c r="F43" s="73">
        <f t="shared" si="7"/>
        <v>-107.41637507904753</v>
      </c>
      <c r="G43" s="73">
        <f t="shared" si="7"/>
        <v>-107.41637507904753</v>
      </c>
      <c r="H43" s="15">
        <f>H39+10*LOG10(H41)</f>
        <v>-104.76363733200461</v>
      </c>
      <c r="I43" s="15">
        <f>I39+10*LOG10(I41)</f>
        <v>-104.76363733200461</v>
      </c>
      <c r="J43" s="8">
        <f>J39+10*LOG10(J41)</f>
        <v>-106.42288556108485</v>
      </c>
      <c r="K43" s="8">
        <f>K39+10*LOG10(K41)</f>
        <v>-106.42288556108485</v>
      </c>
      <c r="L43" s="8">
        <f>L39+10*LOG10(L41)</f>
        <v>-107.41637507904753</v>
      </c>
      <c r="M43" s="8">
        <f>M39+10*LOG10(M41)</f>
        <v>-107.41637507904753</v>
      </c>
    </row>
    <row r="44" spans="1:13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70" t="s">
        <v>16</v>
      </c>
      <c r="G44" s="70" t="s">
        <v>16</v>
      </c>
      <c r="H44" s="33" t="s">
        <v>16</v>
      </c>
      <c r="I44" s="33" t="s">
        <v>16</v>
      </c>
      <c r="J44" s="99" t="s">
        <v>16</v>
      </c>
      <c r="K44" s="99" t="s">
        <v>16</v>
      </c>
      <c r="L44" s="99" t="s">
        <v>16</v>
      </c>
      <c r="M44" s="99" t="s">
        <v>16</v>
      </c>
    </row>
    <row r="45" spans="1:13">
      <c r="A45" s="21" t="s">
        <v>73</v>
      </c>
      <c r="B45" s="25">
        <v>-0.4</v>
      </c>
      <c r="C45" s="25">
        <v>0.1</v>
      </c>
      <c r="D45" s="25">
        <v>1.71</v>
      </c>
      <c r="E45" s="25">
        <v>1.71</v>
      </c>
      <c r="F45" s="75">
        <v>1.5</v>
      </c>
      <c r="G45" s="75">
        <v>1.5</v>
      </c>
      <c r="H45" s="88">
        <v>-1.1299999999999999</v>
      </c>
      <c r="I45" s="88">
        <v>-1.1299999999999999</v>
      </c>
      <c r="J45" s="88">
        <v>1.63</v>
      </c>
      <c r="K45" s="88">
        <v>1.63</v>
      </c>
      <c r="L45" s="88">
        <v>-0.91</v>
      </c>
      <c r="M45" s="88">
        <v>-0.56999999999999995</v>
      </c>
    </row>
    <row r="46" spans="1:13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73" t="s">
        <v>16</v>
      </c>
      <c r="G46" s="73" t="s">
        <v>16</v>
      </c>
      <c r="H46" s="15" t="s">
        <v>16</v>
      </c>
      <c r="I46" s="15" t="s">
        <v>16</v>
      </c>
      <c r="J46" s="8" t="s">
        <v>16</v>
      </c>
      <c r="K46" s="8" t="s">
        <v>16</v>
      </c>
      <c r="L46" s="8" t="s">
        <v>16</v>
      </c>
      <c r="M46" s="8" t="s">
        <v>16</v>
      </c>
    </row>
    <row r="47" spans="1:13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9">
        <v>2</v>
      </c>
      <c r="G47" s="69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</row>
    <row r="48" spans="1:13" ht="28.3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9">
        <v>0</v>
      </c>
      <c r="G48" s="69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</row>
    <row r="49" spans="1:13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70" t="s">
        <v>16</v>
      </c>
      <c r="G49" s="70" t="s">
        <v>16</v>
      </c>
      <c r="H49" s="33" t="s">
        <v>16</v>
      </c>
      <c r="I49" s="33" t="s">
        <v>16</v>
      </c>
      <c r="J49" s="99" t="s">
        <v>16</v>
      </c>
      <c r="K49" s="99" t="s">
        <v>16</v>
      </c>
      <c r="L49" s="99" t="s">
        <v>16</v>
      </c>
      <c r="M49" s="99" t="s">
        <v>16</v>
      </c>
    </row>
    <row r="50" spans="1:13" ht="28.3">
      <c r="A50" s="7" t="s">
        <v>80</v>
      </c>
      <c r="B50" s="15">
        <f t="shared" ref="B50:G50" si="8">B43+B45+B47-B48</f>
        <v>-105.81637507904753</v>
      </c>
      <c r="C50" s="15">
        <f t="shared" si="8"/>
        <v>-105.31637507904753</v>
      </c>
      <c r="D50" s="15">
        <f t="shared" si="8"/>
        <v>-101.70637507904753</v>
      </c>
      <c r="E50" s="15">
        <f t="shared" si="8"/>
        <v>-101.70637507904753</v>
      </c>
      <c r="F50" s="73">
        <f t="shared" si="8"/>
        <v>-103.91637507904753</v>
      </c>
      <c r="G50" s="73">
        <f t="shared" si="8"/>
        <v>-103.91637507904753</v>
      </c>
      <c r="H50" s="15">
        <f>H43+H45+H47-H48</f>
        <v>-103.8936373320046</v>
      </c>
      <c r="I50" s="15">
        <f>I43+I45+I47-I48</f>
        <v>-103.8936373320046</v>
      </c>
      <c r="J50" s="8">
        <f>J43+J45+J47-J48</f>
        <v>-102.79288556108486</v>
      </c>
      <c r="K50" s="8">
        <f>K43+K45+K47-K48</f>
        <v>-102.79288556108486</v>
      </c>
      <c r="L50" s="8">
        <f>L43+L45+L47-L48</f>
        <v>-106.32637507904752</v>
      </c>
      <c r="M50" s="8">
        <f>M43+M45+M47-M48</f>
        <v>-105.98637507904752</v>
      </c>
    </row>
    <row r="51" spans="1:13" ht="28.3">
      <c r="A51" s="7" t="s">
        <v>82</v>
      </c>
      <c r="B51" s="15" t="s">
        <v>16</v>
      </c>
      <c r="C51" s="15" t="s">
        <v>16</v>
      </c>
      <c r="D51" s="15" t="s">
        <v>16</v>
      </c>
      <c r="E51" s="15" t="s">
        <v>16</v>
      </c>
      <c r="F51" s="73" t="s">
        <v>16</v>
      </c>
      <c r="G51" s="73" t="s">
        <v>16</v>
      </c>
      <c r="H51" s="15" t="s">
        <v>16</v>
      </c>
      <c r="I51" s="15" t="s">
        <v>16</v>
      </c>
      <c r="J51" s="8" t="s">
        <v>16</v>
      </c>
      <c r="K51" s="8" t="s">
        <v>16</v>
      </c>
      <c r="L51" s="8" t="s">
        <v>16</v>
      </c>
      <c r="M51" s="8" t="s">
        <v>16</v>
      </c>
    </row>
    <row r="52" spans="1:13" ht="28.3">
      <c r="A52" s="26" t="s">
        <v>83</v>
      </c>
      <c r="B52" s="39">
        <f t="shared" ref="B52:G52" si="9">B25+B30+B33-B34-B50</f>
        <v>150.89877473216603</v>
      </c>
      <c r="C52" s="39">
        <f t="shared" si="9"/>
        <v>150.39877473216603</v>
      </c>
      <c r="D52" s="39">
        <f t="shared" si="9"/>
        <v>152.31877473216605</v>
      </c>
      <c r="E52" s="39">
        <f t="shared" si="9"/>
        <v>152.31877473216605</v>
      </c>
      <c r="F52" s="76">
        <f t="shared" si="9"/>
        <v>159.99877473216603</v>
      </c>
      <c r="G52" s="76">
        <f t="shared" si="9"/>
        <v>159.99877473216603</v>
      </c>
      <c r="H52" s="39">
        <f>H25+H30+H33-H34-H50</f>
        <v>148.9760369851231</v>
      </c>
      <c r="I52" s="39">
        <f>I25+I30+I33-I34-I50</f>
        <v>148.9760369851231</v>
      </c>
      <c r="J52" s="39">
        <f t="shared" ref="J52:M52" si="10">J25+J30+J33-J34-J50</f>
        <v>158.87528521420336</v>
      </c>
      <c r="K52" s="39">
        <f t="shared" si="10"/>
        <v>158.87528521420336</v>
      </c>
      <c r="L52" s="39">
        <f t="shared" si="10"/>
        <v>148.40877473216602</v>
      </c>
      <c r="M52" s="39">
        <f t="shared" si="10"/>
        <v>148.06877473216602</v>
      </c>
    </row>
    <row r="53" spans="1:13" ht="28.3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77" t="s">
        <v>16</v>
      </c>
      <c r="G53" s="77" t="s">
        <v>16</v>
      </c>
      <c r="H53" s="38" t="s">
        <v>16</v>
      </c>
      <c r="I53" s="38" t="s">
        <v>16</v>
      </c>
      <c r="J53" s="100" t="s">
        <v>16</v>
      </c>
      <c r="K53" s="100" t="s">
        <v>16</v>
      </c>
      <c r="L53" s="100" t="s">
        <v>16</v>
      </c>
      <c r="M53" s="100" t="s">
        <v>16</v>
      </c>
    </row>
    <row r="54" spans="1:13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  <c r="L54" s="14"/>
      <c r="M54" s="14"/>
    </row>
    <row r="55" spans="1:13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6</v>
      </c>
      <c r="J55" s="86">
        <v>8.0299999999999994</v>
      </c>
      <c r="K55" s="86">
        <v>8.0299999999999994</v>
      </c>
      <c r="L55" s="86">
        <v>0</v>
      </c>
      <c r="M55" s="86">
        <v>0</v>
      </c>
    </row>
    <row r="56" spans="1:13" ht="28.3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72">
        <v>0</v>
      </c>
      <c r="G56" s="72">
        <v>0</v>
      </c>
      <c r="H56" s="86">
        <v>8.5</v>
      </c>
      <c r="I56" s="86">
        <v>8.5</v>
      </c>
      <c r="J56" s="86">
        <v>8.48</v>
      </c>
      <c r="K56" s="86">
        <v>8.48</v>
      </c>
      <c r="L56" s="86">
        <v>0</v>
      </c>
      <c r="M56" s="86">
        <v>0</v>
      </c>
    </row>
    <row r="57" spans="1:13" ht="28.3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78" t="s">
        <v>16</v>
      </c>
      <c r="G57" s="78" t="s">
        <v>16</v>
      </c>
      <c r="H57" s="40" t="s">
        <v>16</v>
      </c>
      <c r="I57" s="40" t="s">
        <v>16</v>
      </c>
      <c r="J57" s="99" t="s">
        <v>16</v>
      </c>
      <c r="K57" s="99" t="s">
        <v>16</v>
      </c>
      <c r="L57" s="99" t="s">
        <v>16</v>
      </c>
      <c r="M57" s="99" t="s">
        <v>16</v>
      </c>
    </row>
    <row r="58" spans="1:13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</row>
    <row r="59" spans="1:13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</row>
    <row r="60" spans="1:13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</row>
    <row r="61" spans="1:13" ht="28.3">
      <c r="A61" s="26" t="s">
        <v>110</v>
      </c>
      <c r="B61" s="39">
        <f t="shared" ref="B61:G61" si="11">B52-B56+B58-B59+B60</f>
        <v>150.89877473216603</v>
      </c>
      <c r="C61" s="39">
        <f t="shared" si="11"/>
        <v>150.39877473216603</v>
      </c>
      <c r="D61" s="39">
        <f t="shared" si="11"/>
        <v>152.31877473216605</v>
      </c>
      <c r="E61" s="39">
        <f t="shared" si="11"/>
        <v>152.31877473216605</v>
      </c>
      <c r="F61" s="76">
        <f t="shared" si="11"/>
        <v>159.99877473216603</v>
      </c>
      <c r="G61" s="76">
        <f t="shared" si="11"/>
        <v>159.99877473216603</v>
      </c>
      <c r="H61" s="39">
        <f>H52-H56+H58-H59+H60</f>
        <v>140.4760369851231</v>
      </c>
      <c r="I61" s="39">
        <f>I52-I56+I58-I59+I60</f>
        <v>140.4760369851231</v>
      </c>
      <c r="J61" s="39">
        <f t="shared" ref="J61:M61" si="12">J52-J56+J58-J59+J60</f>
        <v>150.39528521420337</v>
      </c>
      <c r="K61" s="39">
        <f t="shared" si="12"/>
        <v>150.39528521420337</v>
      </c>
      <c r="L61" s="39">
        <f t="shared" si="12"/>
        <v>148.40877473216602</v>
      </c>
      <c r="M61" s="39">
        <f t="shared" si="12"/>
        <v>148.06877473216602</v>
      </c>
    </row>
    <row r="62" spans="1:13" ht="28.3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77" t="s">
        <v>16</v>
      </c>
      <c r="G62" s="77" t="s">
        <v>16</v>
      </c>
      <c r="H62" s="38" t="s">
        <v>16</v>
      </c>
      <c r="I62" s="38" t="s">
        <v>16</v>
      </c>
      <c r="J62" s="100" t="s">
        <v>16</v>
      </c>
      <c r="K62" s="100" t="s">
        <v>16</v>
      </c>
      <c r="L62" s="100" t="s">
        <v>16</v>
      </c>
      <c r="M62" s="100" t="s">
        <v>16</v>
      </c>
    </row>
    <row r="63" spans="1:13">
      <c r="A63" s="41"/>
      <c r="B63" s="42"/>
      <c r="C63" s="42"/>
      <c r="D63" s="42"/>
      <c r="E63" s="42"/>
      <c r="F63" s="79"/>
      <c r="G63" s="79"/>
      <c r="H63" s="2"/>
      <c r="I63" s="2"/>
      <c r="J63" s="101"/>
      <c r="K63" s="101"/>
      <c r="L63" s="101"/>
      <c r="M63" s="101"/>
    </row>
    <row r="64" spans="1:13">
      <c r="A64" s="26" t="s">
        <v>97</v>
      </c>
      <c r="B64" s="39">
        <f t="shared" ref="B64:G64" si="13">B17+B22-B50+B21+B33</f>
        <v>117.81637507904753</v>
      </c>
      <c r="C64" s="39">
        <f t="shared" si="13"/>
        <v>117.31637507904753</v>
      </c>
      <c r="D64" s="39">
        <f t="shared" si="13"/>
        <v>124.70637507904753</v>
      </c>
      <c r="E64" s="39">
        <f t="shared" si="13"/>
        <v>124.70637507904753</v>
      </c>
      <c r="F64" s="76">
        <f t="shared" si="13"/>
        <v>126.91637507904753</v>
      </c>
      <c r="G64" s="76">
        <f t="shared" si="13"/>
        <v>126.91637507904753</v>
      </c>
      <c r="H64" s="27">
        <f>H17+H22-H50+H21+H33</f>
        <v>115.8936373320046</v>
      </c>
      <c r="I64" s="27">
        <f>I17+I22-I50+I21+I33</f>
        <v>115.8936373320046</v>
      </c>
      <c r="J64" s="39">
        <f>J17+J22-J50+J21+J33</f>
        <v>125.79288556108486</v>
      </c>
      <c r="K64" s="39">
        <f>K17+K22-K50+K21+K33</f>
        <v>125.79288556108486</v>
      </c>
      <c r="L64" s="39">
        <f>L17+L22-L50+L21+L33</f>
        <v>129.32637507904752</v>
      </c>
      <c r="M64" s="39">
        <f>M17+M22-M50+M21+M33</f>
        <v>128.98637507904752</v>
      </c>
    </row>
    <row r="65" spans="1:13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77" t="s">
        <v>16</v>
      </c>
      <c r="G65" s="77" t="s">
        <v>16</v>
      </c>
      <c r="H65" s="29" t="s">
        <v>16</v>
      </c>
      <c r="I65" s="29" t="s">
        <v>16</v>
      </c>
      <c r="J65" s="100" t="s">
        <v>16</v>
      </c>
      <c r="K65" s="100" t="s">
        <v>16</v>
      </c>
      <c r="L65" s="103" t="s">
        <v>16</v>
      </c>
      <c r="M65" s="103" t="s">
        <v>16</v>
      </c>
    </row>
  </sheetData>
  <mergeCells count="6">
    <mergeCell ref="L1:M1"/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65"/>
  <sheetViews>
    <sheetView workbookViewId="0">
      <pane xSplit="1" ySplit="1" topLeftCell="I2" activePane="bottomRight" state="frozen"/>
      <selection pane="topRight"/>
      <selection pane="bottomLeft"/>
      <selection pane="bottomRight" activeCell="Q2" sqref="Q2"/>
    </sheetView>
  </sheetViews>
  <sheetFormatPr defaultColWidth="9" defaultRowHeight="15"/>
  <cols>
    <col min="1" max="1" width="62.140625" style="1" customWidth="1"/>
    <col min="2" max="2" width="15.640625" style="2" customWidth="1"/>
    <col min="3" max="4" width="17.7109375" style="1" customWidth="1"/>
    <col min="5" max="5" width="15.640625" style="2" customWidth="1"/>
    <col min="6" max="6" width="17.7109375" style="1" customWidth="1"/>
    <col min="7" max="7" width="15.640625" style="80" customWidth="1"/>
    <col min="8" max="9" width="17.7109375" style="1" customWidth="1"/>
    <col min="10" max="11" width="14.640625" style="1" bestFit="1" customWidth="1"/>
    <col min="12" max="12" width="15.640625" style="2" customWidth="1"/>
    <col min="13" max="13" width="17.7109375" style="1" customWidth="1"/>
    <col min="14" max="14" width="15.640625" style="2" customWidth="1"/>
    <col min="15" max="16" width="17.7109375" style="1" customWidth="1"/>
    <col min="17" max="17" width="15.5703125" style="2" customWidth="1"/>
    <col min="18" max="19" width="17.7109375" style="1" customWidth="1"/>
    <col min="20" max="16384" width="9" style="1"/>
  </cols>
  <sheetData>
    <row r="1" spans="1:19" ht="14.25" customHeight="1">
      <c r="A1" s="3"/>
      <c r="B1" s="108" t="s">
        <v>101</v>
      </c>
      <c r="C1" s="109"/>
      <c r="D1" s="110"/>
      <c r="E1" s="108" t="s">
        <v>102</v>
      </c>
      <c r="F1" s="109"/>
      <c r="G1" s="112" t="s">
        <v>119</v>
      </c>
      <c r="H1" s="113"/>
      <c r="I1" s="114"/>
      <c r="J1" s="108" t="s">
        <v>125</v>
      </c>
      <c r="K1" s="109"/>
      <c r="L1" s="108" t="s">
        <v>126</v>
      </c>
      <c r="M1" s="109"/>
      <c r="N1" s="108" t="s">
        <v>127</v>
      </c>
      <c r="O1" s="109"/>
      <c r="P1" s="110"/>
      <c r="Q1" s="108" t="s">
        <v>128</v>
      </c>
      <c r="R1" s="109"/>
      <c r="S1" s="110"/>
    </row>
    <row r="2" spans="1:19" ht="29.25" customHeight="1">
      <c r="A2" s="4" t="s">
        <v>10</v>
      </c>
      <c r="B2" s="5" t="s">
        <v>112</v>
      </c>
      <c r="C2" s="6" t="s">
        <v>114</v>
      </c>
      <c r="D2" s="6" t="s">
        <v>116</v>
      </c>
      <c r="E2" s="5" t="s">
        <v>112</v>
      </c>
      <c r="F2" s="6" t="s">
        <v>114</v>
      </c>
      <c r="G2" s="67" t="s">
        <v>112</v>
      </c>
      <c r="H2" s="68" t="s">
        <v>114</v>
      </c>
      <c r="I2" s="68" t="s">
        <v>116</v>
      </c>
      <c r="J2" s="5" t="s">
        <v>112</v>
      </c>
      <c r="K2" s="6" t="s">
        <v>114</v>
      </c>
      <c r="L2" s="5" t="s">
        <v>112</v>
      </c>
      <c r="M2" s="6" t="s">
        <v>114</v>
      </c>
      <c r="N2" s="5" t="s">
        <v>112</v>
      </c>
      <c r="O2" s="6" t="s">
        <v>114</v>
      </c>
      <c r="P2" s="6" t="s">
        <v>116</v>
      </c>
      <c r="Q2" s="5" t="s">
        <v>112</v>
      </c>
      <c r="R2" s="6" t="s">
        <v>114</v>
      </c>
      <c r="S2" s="6" t="s">
        <v>116</v>
      </c>
    </row>
    <row r="3" spans="1:19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69">
        <v>28</v>
      </c>
      <c r="H3" s="69">
        <v>28</v>
      </c>
      <c r="I3" s="69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8">
        <v>28</v>
      </c>
      <c r="S3" s="8">
        <v>28</v>
      </c>
    </row>
    <row r="4" spans="1:19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9">
        <v>100</v>
      </c>
      <c r="H4" s="69">
        <v>100</v>
      </c>
      <c r="I4" s="69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</row>
    <row r="5" spans="1:19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33" t="s">
        <v>16</v>
      </c>
      <c r="G5" s="70" t="s">
        <v>16</v>
      </c>
      <c r="H5" s="70" t="s">
        <v>16</v>
      </c>
      <c r="I5" s="70" t="s">
        <v>16</v>
      </c>
      <c r="J5" s="33" t="s">
        <v>16</v>
      </c>
      <c r="K5" s="33" t="s">
        <v>16</v>
      </c>
      <c r="L5" s="99" t="s">
        <v>16</v>
      </c>
      <c r="M5" s="99" t="s">
        <v>16</v>
      </c>
      <c r="N5" s="33" t="s">
        <v>16</v>
      </c>
      <c r="O5" s="33" t="s">
        <v>16</v>
      </c>
      <c r="P5" s="33" t="s">
        <v>16</v>
      </c>
      <c r="Q5" s="99" t="s">
        <v>16</v>
      </c>
      <c r="R5" s="99" t="s">
        <v>16</v>
      </c>
      <c r="S5" s="99" t="s">
        <v>16</v>
      </c>
    </row>
    <row r="6" spans="1:19">
      <c r="A6" s="7" t="s">
        <v>17</v>
      </c>
      <c r="B6" s="8">
        <v>5000000</v>
      </c>
      <c r="C6" s="8">
        <v>5000000</v>
      </c>
      <c r="D6" s="8">
        <v>5000000</v>
      </c>
      <c r="E6" s="8">
        <v>5000000</v>
      </c>
      <c r="F6" s="8">
        <v>5000000</v>
      </c>
      <c r="G6" s="69">
        <v>5000000</v>
      </c>
      <c r="H6" s="69">
        <v>5000000</v>
      </c>
      <c r="I6" s="69">
        <v>5000000</v>
      </c>
      <c r="J6" s="8">
        <v>5000000</v>
      </c>
      <c r="K6" s="8">
        <v>5000000</v>
      </c>
      <c r="L6" s="8">
        <v>5000000</v>
      </c>
      <c r="M6" s="8">
        <v>5000000</v>
      </c>
      <c r="N6" s="8">
        <v>5000000</v>
      </c>
      <c r="O6" s="8">
        <v>5000000</v>
      </c>
      <c r="P6" s="8">
        <v>5000000</v>
      </c>
      <c r="Q6" s="8">
        <v>5000000</v>
      </c>
      <c r="R6" s="8">
        <v>5000000</v>
      </c>
      <c r="S6" s="8">
        <v>5000000</v>
      </c>
    </row>
    <row r="7" spans="1:19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33" t="s">
        <v>16</v>
      </c>
      <c r="G7" s="70" t="s">
        <v>16</v>
      </c>
      <c r="H7" s="70" t="s">
        <v>16</v>
      </c>
      <c r="I7" s="70" t="s">
        <v>16</v>
      </c>
      <c r="J7" s="33" t="s">
        <v>16</v>
      </c>
      <c r="K7" s="33" t="s">
        <v>16</v>
      </c>
      <c r="L7" s="99" t="s">
        <v>16</v>
      </c>
      <c r="M7" s="99" t="s">
        <v>16</v>
      </c>
      <c r="N7" s="33" t="s">
        <v>16</v>
      </c>
      <c r="O7" s="33" t="s">
        <v>16</v>
      </c>
      <c r="P7" s="33" t="s">
        <v>16</v>
      </c>
      <c r="Q7" s="99" t="s">
        <v>16</v>
      </c>
      <c r="R7" s="99" t="s">
        <v>16</v>
      </c>
      <c r="S7" s="99" t="s">
        <v>16</v>
      </c>
    </row>
    <row r="8" spans="1:19">
      <c r="A8" s="7" t="s">
        <v>20</v>
      </c>
      <c r="B8" s="43">
        <v>0.1</v>
      </c>
      <c r="C8" s="43">
        <v>0.1</v>
      </c>
      <c r="D8" s="43">
        <v>0.1</v>
      </c>
      <c r="E8" s="43">
        <v>0.1</v>
      </c>
      <c r="F8" s="43">
        <v>0.1</v>
      </c>
      <c r="G8" s="84">
        <v>0.1</v>
      </c>
      <c r="H8" s="84">
        <v>0.1</v>
      </c>
      <c r="I8" s="84">
        <v>0.1</v>
      </c>
      <c r="J8" s="43">
        <v>0.1</v>
      </c>
      <c r="K8" s="43">
        <v>0.1</v>
      </c>
      <c r="L8" s="43">
        <v>0.1</v>
      </c>
      <c r="M8" s="43">
        <v>0.1</v>
      </c>
      <c r="N8" s="43">
        <v>0.1</v>
      </c>
      <c r="O8" s="43">
        <v>0.1</v>
      </c>
      <c r="P8" s="43">
        <v>0.1</v>
      </c>
      <c r="Q8" s="43">
        <v>0.1</v>
      </c>
      <c r="R8" s="43">
        <v>0.1</v>
      </c>
      <c r="S8" s="43">
        <v>0.1</v>
      </c>
    </row>
    <row r="9" spans="1:19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23" t="s">
        <v>22</v>
      </c>
      <c r="G9" s="72" t="s">
        <v>22</v>
      </c>
      <c r="H9" s="72" t="s">
        <v>22</v>
      </c>
      <c r="I9" s="72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86" t="s">
        <v>22</v>
      </c>
      <c r="S9" s="86" t="s">
        <v>22</v>
      </c>
    </row>
    <row r="10" spans="1:19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15">
        <v>3</v>
      </c>
      <c r="G10" s="73">
        <v>3</v>
      </c>
      <c r="H10" s="73">
        <v>3</v>
      </c>
      <c r="I10" s="73">
        <v>3</v>
      </c>
      <c r="J10" s="15">
        <v>3</v>
      </c>
      <c r="K10" s="15">
        <v>3</v>
      </c>
      <c r="L10" s="8">
        <v>3</v>
      </c>
      <c r="M10" s="8">
        <v>3</v>
      </c>
      <c r="N10" s="15">
        <v>3</v>
      </c>
      <c r="O10" s="15">
        <v>3</v>
      </c>
      <c r="P10" s="15">
        <v>3</v>
      </c>
      <c r="Q10" s="8">
        <v>3</v>
      </c>
      <c r="R10" s="8">
        <v>3</v>
      </c>
      <c r="S10" s="8">
        <v>3</v>
      </c>
    </row>
    <row r="11" spans="1:19">
      <c r="A11" s="4" t="s">
        <v>25</v>
      </c>
      <c r="B11" s="14"/>
      <c r="C11" s="14"/>
      <c r="D11" s="14"/>
      <c r="E11" s="14"/>
      <c r="F11" s="14"/>
      <c r="G11" s="74"/>
      <c r="H11" s="74"/>
      <c r="I11" s="7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8">
        <v>4</v>
      </c>
      <c r="G12" s="69">
        <v>4</v>
      </c>
      <c r="H12" s="69">
        <v>4</v>
      </c>
      <c r="I12" s="69">
        <v>4</v>
      </c>
      <c r="J12" s="8">
        <v>4</v>
      </c>
      <c r="K12" s="8">
        <v>4</v>
      </c>
      <c r="L12" s="8">
        <v>4</v>
      </c>
      <c r="M12" s="8">
        <v>4</v>
      </c>
      <c r="N12" s="8">
        <v>4</v>
      </c>
      <c r="O12" s="8">
        <v>4</v>
      </c>
      <c r="P12" s="8">
        <v>4</v>
      </c>
      <c r="Q12" s="8">
        <v>4</v>
      </c>
      <c r="R12" s="8">
        <v>4</v>
      </c>
      <c r="S12" s="8">
        <v>4</v>
      </c>
    </row>
    <row r="13" spans="1:19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3">
        <v>2</v>
      </c>
      <c r="H13" s="73">
        <v>2</v>
      </c>
      <c r="I13" s="73">
        <v>2</v>
      </c>
      <c r="J13" s="15">
        <v>2</v>
      </c>
      <c r="K13" s="15">
        <v>2</v>
      </c>
      <c r="L13" s="8">
        <v>2</v>
      </c>
      <c r="M13" s="8">
        <v>2</v>
      </c>
      <c r="N13" s="15">
        <v>2</v>
      </c>
      <c r="O13" s="15">
        <v>2</v>
      </c>
      <c r="P13" s="15">
        <v>2</v>
      </c>
      <c r="Q13" s="8">
        <v>2</v>
      </c>
      <c r="R13" s="8">
        <v>2</v>
      </c>
      <c r="S13" s="8">
        <v>2</v>
      </c>
    </row>
    <row r="14" spans="1:19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15">
        <v>1</v>
      </c>
      <c r="G14" s="73">
        <v>1</v>
      </c>
      <c r="H14" s="73">
        <v>1</v>
      </c>
      <c r="I14" s="73">
        <v>1</v>
      </c>
      <c r="J14" s="15">
        <v>1</v>
      </c>
      <c r="K14" s="15">
        <v>1</v>
      </c>
      <c r="L14" s="8">
        <v>1</v>
      </c>
      <c r="M14" s="8">
        <v>1</v>
      </c>
      <c r="N14" s="15">
        <v>1</v>
      </c>
      <c r="O14" s="15">
        <v>1</v>
      </c>
      <c r="P14" s="15">
        <v>1</v>
      </c>
      <c r="Q14" s="8">
        <v>1</v>
      </c>
      <c r="R14" s="8">
        <v>1</v>
      </c>
      <c r="S14" s="8">
        <v>1</v>
      </c>
    </row>
    <row r="15" spans="1:19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15" t="s">
        <v>16</v>
      </c>
      <c r="G15" s="73" t="s">
        <v>16</v>
      </c>
      <c r="H15" s="73" t="s">
        <v>16</v>
      </c>
      <c r="I15" s="73" t="s">
        <v>16</v>
      </c>
      <c r="J15" s="15" t="s">
        <v>16</v>
      </c>
      <c r="K15" s="15" t="s">
        <v>16</v>
      </c>
      <c r="L15" s="8" t="s">
        <v>16</v>
      </c>
      <c r="M15" s="8" t="s">
        <v>16</v>
      </c>
      <c r="N15" s="15" t="s">
        <v>16</v>
      </c>
      <c r="O15" s="15" t="s">
        <v>16</v>
      </c>
      <c r="P15" s="15" t="s">
        <v>16</v>
      </c>
      <c r="Q15" s="8" t="s">
        <v>16</v>
      </c>
      <c r="R15" s="8" t="s">
        <v>16</v>
      </c>
      <c r="S15" s="8" t="s">
        <v>16</v>
      </c>
    </row>
    <row r="16" spans="1:19">
      <c r="A16" s="17" t="s">
        <v>33</v>
      </c>
      <c r="B16" s="23">
        <v>12</v>
      </c>
      <c r="C16" s="23">
        <v>12</v>
      </c>
      <c r="D16" s="23">
        <v>12</v>
      </c>
      <c r="E16" s="23">
        <v>23</v>
      </c>
      <c r="F16" s="23">
        <v>23</v>
      </c>
      <c r="G16" s="72">
        <v>23</v>
      </c>
      <c r="H16" s="72">
        <v>23</v>
      </c>
      <c r="I16" s="72">
        <v>23</v>
      </c>
      <c r="J16" s="86">
        <v>12</v>
      </c>
      <c r="K16" s="86">
        <v>12</v>
      </c>
      <c r="L16" s="86">
        <v>23</v>
      </c>
      <c r="M16" s="86">
        <v>23</v>
      </c>
      <c r="N16" s="86">
        <v>23</v>
      </c>
      <c r="O16" s="86">
        <v>23</v>
      </c>
      <c r="P16" s="86">
        <v>23</v>
      </c>
      <c r="Q16" s="86">
        <v>23</v>
      </c>
      <c r="R16" s="86">
        <v>23</v>
      </c>
      <c r="S16" s="86">
        <v>23</v>
      </c>
    </row>
    <row r="17" spans="1:19" ht="28.3">
      <c r="A17" s="7" t="s">
        <v>35</v>
      </c>
      <c r="B17" s="8">
        <f t="shared" ref="B17:F17" si="0">B16</f>
        <v>12</v>
      </c>
      <c r="C17" s="8">
        <f t="shared" si="0"/>
        <v>12</v>
      </c>
      <c r="D17" s="8">
        <f t="shared" si="0"/>
        <v>12</v>
      </c>
      <c r="E17" s="8">
        <f t="shared" si="0"/>
        <v>23</v>
      </c>
      <c r="F17" s="8">
        <f t="shared" si="0"/>
        <v>23</v>
      </c>
      <c r="G17" s="69">
        <f t="shared" ref="G17:M17" si="1">G16</f>
        <v>23</v>
      </c>
      <c r="H17" s="69">
        <f t="shared" si="1"/>
        <v>23</v>
      </c>
      <c r="I17" s="69">
        <f t="shared" si="1"/>
        <v>23</v>
      </c>
      <c r="J17" s="8">
        <f t="shared" si="1"/>
        <v>12</v>
      </c>
      <c r="K17" s="8">
        <f t="shared" si="1"/>
        <v>12</v>
      </c>
      <c r="L17" s="8">
        <f t="shared" si="1"/>
        <v>23</v>
      </c>
      <c r="M17" s="8">
        <f t="shared" si="1"/>
        <v>23</v>
      </c>
      <c r="N17" s="8">
        <f>N16</f>
        <v>23</v>
      </c>
      <c r="O17" s="8">
        <f>O16</f>
        <v>23</v>
      </c>
      <c r="P17" s="8">
        <f>P16</f>
        <v>23</v>
      </c>
      <c r="Q17" s="8">
        <f>Q16</f>
        <v>23</v>
      </c>
      <c r="R17" s="8">
        <f>R16</f>
        <v>23</v>
      </c>
      <c r="S17" s="8">
        <f>S16</f>
        <v>23</v>
      </c>
    </row>
    <row r="18" spans="1:19" ht="42.45">
      <c r="A18" s="16" t="s">
        <v>37</v>
      </c>
      <c r="B18" s="15">
        <f t="shared" ref="B18:F18" si="2">B19+10*LOG10(B12/B14)-B20</f>
        <v>11.020599913279625</v>
      </c>
      <c r="C18" s="15">
        <f t="shared" si="2"/>
        <v>11.020599913279625</v>
      </c>
      <c r="D18" s="15">
        <f t="shared" si="2"/>
        <v>11.020599913279625</v>
      </c>
      <c r="E18" s="15">
        <f t="shared" si="2"/>
        <v>11.020599913279625</v>
      </c>
      <c r="F18" s="15">
        <f t="shared" si="2"/>
        <v>11.020599913279625</v>
      </c>
      <c r="G18" s="73">
        <f t="shared" ref="G18:M18" si="3">G19+10*LOG10(G12/G14)-G20</f>
        <v>11.020599913279625</v>
      </c>
      <c r="H18" s="73">
        <f t="shared" si="3"/>
        <v>11.020599913279625</v>
      </c>
      <c r="I18" s="73">
        <f t="shared" si="3"/>
        <v>11.020599913279625</v>
      </c>
      <c r="J18" s="15">
        <f t="shared" si="3"/>
        <v>11.020599913279625</v>
      </c>
      <c r="K18" s="15">
        <f t="shared" si="3"/>
        <v>11.020599913279625</v>
      </c>
      <c r="L18" s="8">
        <f t="shared" si="3"/>
        <v>11.020599913279625</v>
      </c>
      <c r="M18" s="8">
        <f t="shared" si="3"/>
        <v>11.020599913279625</v>
      </c>
      <c r="N18" s="15">
        <f>N19+10*LOG10(N12/N14)-N20</f>
        <v>11.020599913279625</v>
      </c>
      <c r="O18" s="15">
        <f>O19+10*LOG10(O12/O14)-O20</f>
        <v>11.020599913279625</v>
      </c>
      <c r="P18" s="15">
        <f>P19+10*LOG10(P12/P14)-P20</f>
        <v>11.020599913279625</v>
      </c>
      <c r="Q18" s="8">
        <f>Q19+10*LOG10(Q12/Q14)-Q20</f>
        <v>6.0205999132796251</v>
      </c>
      <c r="R18" s="8">
        <f>R19+10*LOG10(R12/R14)-R20</f>
        <v>6.0205999132796251</v>
      </c>
      <c r="S18" s="8">
        <f>S19+10*LOG10(S12/S14)-S20</f>
        <v>11.020599913279625</v>
      </c>
    </row>
    <row r="19" spans="1:19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8">
        <v>5</v>
      </c>
      <c r="G19" s="69">
        <v>5</v>
      </c>
      <c r="H19" s="69">
        <v>5</v>
      </c>
      <c r="I19" s="69">
        <v>5</v>
      </c>
      <c r="J19" s="8">
        <v>5</v>
      </c>
      <c r="K19" s="8">
        <v>5</v>
      </c>
      <c r="L19" s="8">
        <v>5</v>
      </c>
      <c r="M19" s="8">
        <v>5</v>
      </c>
      <c r="N19" s="8">
        <v>5</v>
      </c>
      <c r="O19" s="8">
        <v>5</v>
      </c>
      <c r="P19" s="8">
        <v>5</v>
      </c>
      <c r="Q19" s="8">
        <v>5</v>
      </c>
      <c r="R19" s="8">
        <v>5</v>
      </c>
      <c r="S19" s="8">
        <v>5</v>
      </c>
    </row>
    <row r="20" spans="1:19" ht="42.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72">
        <v>0</v>
      </c>
      <c r="H20" s="72">
        <v>0</v>
      </c>
      <c r="I20" s="72">
        <v>0</v>
      </c>
      <c r="J20" s="86">
        <v>0</v>
      </c>
      <c r="K20" s="86">
        <v>0</v>
      </c>
      <c r="L20" s="86">
        <v>0</v>
      </c>
      <c r="M20" s="86">
        <v>0</v>
      </c>
      <c r="N20" s="86">
        <v>0</v>
      </c>
      <c r="O20" s="86">
        <v>0</v>
      </c>
      <c r="P20" s="86">
        <v>0</v>
      </c>
      <c r="Q20" s="86">
        <v>5</v>
      </c>
      <c r="R20" s="86">
        <v>5</v>
      </c>
      <c r="S20" s="86">
        <v>0</v>
      </c>
    </row>
    <row r="21" spans="1:19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73">
        <v>0</v>
      </c>
      <c r="H21" s="73">
        <v>0</v>
      </c>
      <c r="I21" s="73">
        <v>0</v>
      </c>
      <c r="J21" s="15">
        <v>0</v>
      </c>
      <c r="K21" s="15">
        <v>0</v>
      </c>
      <c r="L21" s="8">
        <v>0</v>
      </c>
      <c r="M21" s="8">
        <v>0</v>
      </c>
      <c r="N21" s="15">
        <v>0</v>
      </c>
      <c r="O21" s="15">
        <v>0</v>
      </c>
      <c r="P21" s="15">
        <v>0</v>
      </c>
      <c r="Q21" s="8">
        <v>0</v>
      </c>
      <c r="R21" s="8">
        <v>0</v>
      </c>
      <c r="S21" s="8">
        <v>0</v>
      </c>
    </row>
    <row r="22" spans="1:19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69">
        <v>0</v>
      </c>
      <c r="H22" s="69">
        <v>0</v>
      </c>
      <c r="I22" s="69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</row>
    <row r="23" spans="1:19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69">
        <v>0</v>
      </c>
      <c r="H23" s="69">
        <v>0</v>
      </c>
      <c r="I23" s="69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</row>
    <row r="24" spans="1:19" ht="28.3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8">
        <v>1</v>
      </c>
      <c r="G24" s="69">
        <v>1</v>
      </c>
      <c r="H24" s="69">
        <v>1</v>
      </c>
      <c r="I24" s="69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</row>
    <row r="25" spans="1:19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33" t="s">
        <v>16</v>
      </c>
      <c r="G25" s="70" t="s">
        <v>16</v>
      </c>
      <c r="H25" s="70" t="s">
        <v>16</v>
      </c>
      <c r="I25" s="70" t="s">
        <v>16</v>
      </c>
      <c r="J25" s="33" t="s">
        <v>16</v>
      </c>
      <c r="K25" s="33" t="s">
        <v>16</v>
      </c>
      <c r="L25" s="99" t="s">
        <v>16</v>
      </c>
      <c r="M25" s="99" t="s">
        <v>16</v>
      </c>
      <c r="N25" s="33" t="s">
        <v>16</v>
      </c>
      <c r="O25" s="33" t="s">
        <v>16</v>
      </c>
      <c r="P25" s="33" t="s">
        <v>16</v>
      </c>
      <c r="Q25" s="99" t="s">
        <v>16</v>
      </c>
      <c r="R25" s="99" t="s">
        <v>16</v>
      </c>
      <c r="S25" s="99" t="s">
        <v>16</v>
      </c>
    </row>
    <row r="26" spans="1:19">
      <c r="A26" s="7" t="s">
        <v>51</v>
      </c>
      <c r="B26" s="8">
        <f t="shared" ref="B26:F26" si="4">B17+B18+B21-B23-B24</f>
        <v>22.020599913279625</v>
      </c>
      <c r="C26" s="8">
        <f t="shared" si="4"/>
        <v>22.020599913279625</v>
      </c>
      <c r="D26" s="8">
        <f t="shared" si="4"/>
        <v>22.020599913279625</v>
      </c>
      <c r="E26" s="8">
        <f t="shared" si="4"/>
        <v>33.020599913279625</v>
      </c>
      <c r="F26" s="8">
        <f t="shared" si="4"/>
        <v>33.020599913279625</v>
      </c>
      <c r="G26" s="69">
        <f t="shared" ref="G26:M26" si="5">G17+G18+G21-G23-G24</f>
        <v>33.020599913279625</v>
      </c>
      <c r="H26" s="69">
        <f t="shared" si="5"/>
        <v>33.020599913279625</v>
      </c>
      <c r="I26" s="69">
        <f t="shared" si="5"/>
        <v>33.020599913279625</v>
      </c>
      <c r="J26" s="8">
        <f t="shared" si="5"/>
        <v>22.020599913279625</v>
      </c>
      <c r="K26" s="8">
        <f t="shared" si="5"/>
        <v>22.020599913279625</v>
      </c>
      <c r="L26" s="8">
        <f t="shared" si="5"/>
        <v>33.020599913279625</v>
      </c>
      <c r="M26" s="8">
        <f t="shared" si="5"/>
        <v>33.020599913279625</v>
      </c>
      <c r="N26" s="8">
        <f>N17+N18+N21-N23-N24</f>
        <v>33.020599913279625</v>
      </c>
      <c r="O26" s="8">
        <f>O17+O18+O21-O23-O24</f>
        <v>33.020599913279625</v>
      </c>
      <c r="P26" s="8">
        <f>P17+P18+P21-P23-P24</f>
        <v>33.020599913279625</v>
      </c>
      <c r="Q26" s="8">
        <f>Q17+Q18+Q21-Q23-Q24</f>
        <v>28.020599913279625</v>
      </c>
      <c r="R26" s="8">
        <f>R17+R18+R21-R23-R24</f>
        <v>28.020599913279625</v>
      </c>
      <c r="S26" s="8">
        <f>S17+S18+S21-S23-S24</f>
        <v>33.020599913279625</v>
      </c>
    </row>
    <row r="27" spans="1:19">
      <c r="A27" s="4" t="s">
        <v>52</v>
      </c>
      <c r="B27" s="14"/>
      <c r="C27" s="14"/>
      <c r="D27" s="14"/>
      <c r="E27" s="14"/>
      <c r="F27" s="14"/>
      <c r="G27" s="74"/>
      <c r="H27" s="74"/>
      <c r="I27" s="74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spans="1:19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15">
        <v>128</v>
      </c>
      <c r="G28" s="73">
        <v>128</v>
      </c>
      <c r="H28" s="73">
        <v>128</v>
      </c>
      <c r="I28" s="73">
        <v>128</v>
      </c>
      <c r="J28" s="15">
        <v>128</v>
      </c>
      <c r="K28" s="15">
        <v>128</v>
      </c>
      <c r="L28" s="8">
        <v>128</v>
      </c>
      <c r="M28" s="8">
        <v>128</v>
      </c>
      <c r="N28" s="15">
        <v>128</v>
      </c>
      <c r="O28" s="15">
        <v>128</v>
      </c>
      <c r="P28" s="15">
        <v>128</v>
      </c>
      <c r="Q28" s="8">
        <v>128</v>
      </c>
      <c r="R28" s="8">
        <v>128</v>
      </c>
      <c r="S28" s="8">
        <v>128</v>
      </c>
    </row>
    <row r="29" spans="1:19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15">
        <v>2</v>
      </c>
      <c r="G29" s="73">
        <v>2</v>
      </c>
      <c r="H29" s="73">
        <v>2</v>
      </c>
      <c r="I29" s="73">
        <v>2</v>
      </c>
      <c r="J29" s="15">
        <v>2</v>
      </c>
      <c r="K29" s="15">
        <v>2</v>
      </c>
      <c r="L29" s="8">
        <v>2</v>
      </c>
      <c r="M29" s="8">
        <v>2</v>
      </c>
      <c r="N29" s="15">
        <v>2</v>
      </c>
      <c r="O29" s="15">
        <v>2</v>
      </c>
      <c r="P29" s="15">
        <v>2</v>
      </c>
      <c r="Q29" s="8">
        <v>2</v>
      </c>
      <c r="R29" s="8">
        <v>2</v>
      </c>
      <c r="S29" s="8">
        <v>2</v>
      </c>
    </row>
    <row r="30" spans="1:19" ht="56.6">
      <c r="A30" s="7" t="s">
        <v>55</v>
      </c>
      <c r="B30" s="15">
        <f t="shared" ref="B30:F30" si="6">B31+10*LOG10(B28/B13)-B32</f>
        <v>26.061799739838872</v>
      </c>
      <c r="C30" s="15">
        <f t="shared" si="6"/>
        <v>26.061799739838872</v>
      </c>
      <c r="D30" s="15">
        <f t="shared" si="6"/>
        <v>26.061799739838872</v>
      </c>
      <c r="E30" s="15">
        <f t="shared" si="6"/>
        <v>20.591799739838873</v>
      </c>
      <c r="F30" s="15">
        <f t="shared" si="6"/>
        <v>20.591799739838873</v>
      </c>
      <c r="G30" s="73">
        <f t="shared" ref="G30:M30" si="7">G31+10*LOG10(G28/G13)-G32</f>
        <v>26.061799739838872</v>
      </c>
      <c r="H30" s="73">
        <f t="shared" si="7"/>
        <v>26.061799739838872</v>
      </c>
      <c r="I30" s="73">
        <f t="shared" si="7"/>
        <v>26.061799739838872</v>
      </c>
      <c r="J30" s="15">
        <f t="shared" si="7"/>
        <v>26.061799739838872</v>
      </c>
      <c r="K30" s="15">
        <f t="shared" si="7"/>
        <v>26.061799739838872</v>
      </c>
      <c r="L30" s="8">
        <f t="shared" si="7"/>
        <v>26.061799739838872</v>
      </c>
      <c r="M30" s="8">
        <f t="shared" si="7"/>
        <v>26.061799739838872</v>
      </c>
      <c r="N30" s="15">
        <f>N31+10*LOG10(N28/N13)-N32</f>
        <v>26.061799739838872</v>
      </c>
      <c r="O30" s="15">
        <f>O31+10*LOG10(O28/O13)-O32</f>
        <v>26.061799739838872</v>
      </c>
      <c r="P30" s="15">
        <f>P31+10*LOG10(P28/P13)-P32</f>
        <v>26.061799739838872</v>
      </c>
      <c r="Q30" s="8">
        <f>Q31+10*LOG10(Q28/Q13)-Q32</f>
        <v>17.061799739838872</v>
      </c>
      <c r="R30" s="8">
        <f>R31+10*LOG10(R28/R13)-R32</f>
        <v>17.061799739838872</v>
      </c>
      <c r="S30" s="8">
        <f>S31+10*LOG10(S28/S13)-S32</f>
        <v>17.061799739838872</v>
      </c>
    </row>
    <row r="31" spans="1:19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8">
        <v>8</v>
      </c>
      <c r="G31" s="69">
        <v>8</v>
      </c>
      <c r="H31" s="69">
        <v>8</v>
      </c>
      <c r="I31" s="69">
        <v>8</v>
      </c>
      <c r="J31" s="87">
        <v>8</v>
      </c>
      <c r="K31" s="87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</row>
    <row r="32" spans="1:19" ht="42.45">
      <c r="A32" s="17" t="s">
        <v>57</v>
      </c>
      <c r="B32" s="23">
        <v>0</v>
      </c>
      <c r="C32" s="23">
        <v>0</v>
      </c>
      <c r="D32" s="23">
        <v>0</v>
      </c>
      <c r="E32" s="23">
        <v>5.47</v>
      </c>
      <c r="F32" s="23">
        <v>5.47</v>
      </c>
      <c r="G32" s="72">
        <v>0</v>
      </c>
      <c r="H32" s="72">
        <v>0</v>
      </c>
      <c r="I32" s="72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9</v>
      </c>
      <c r="R32" s="86">
        <v>9</v>
      </c>
      <c r="S32" s="86">
        <v>9</v>
      </c>
    </row>
    <row r="33" spans="1:19" ht="28.3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72">
        <v>0</v>
      </c>
      <c r="H33" s="72">
        <v>0</v>
      </c>
      <c r="I33" s="72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  <c r="Q33" s="86">
        <v>0</v>
      </c>
      <c r="R33" s="86">
        <v>0</v>
      </c>
      <c r="S33" s="86">
        <v>0</v>
      </c>
    </row>
    <row r="34" spans="1:19" ht="28.3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8">
        <v>3</v>
      </c>
      <c r="G34" s="69">
        <v>3</v>
      </c>
      <c r="H34" s="69">
        <v>3</v>
      </c>
      <c r="I34" s="69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</row>
    <row r="35" spans="1:19">
      <c r="A35" s="7" t="s">
        <v>60</v>
      </c>
      <c r="B35" s="8">
        <v>5</v>
      </c>
      <c r="C35" s="8">
        <v>5</v>
      </c>
      <c r="D35" s="8">
        <v>5</v>
      </c>
      <c r="E35" s="8">
        <v>7</v>
      </c>
      <c r="F35" s="8">
        <v>7</v>
      </c>
      <c r="G35" s="69">
        <v>5</v>
      </c>
      <c r="H35" s="69">
        <v>5</v>
      </c>
      <c r="I35" s="69">
        <v>5</v>
      </c>
      <c r="J35" s="15">
        <v>7</v>
      </c>
      <c r="K35" s="15">
        <v>7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</row>
    <row r="36" spans="1:19">
      <c r="A36" s="7" t="s">
        <v>62</v>
      </c>
      <c r="B36" s="15">
        <v>-174</v>
      </c>
      <c r="C36" s="15">
        <v>-174</v>
      </c>
      <c r="D36" s="15">
        <v>-174</v>
      </c>
      <c r="E36" s="15">
        <v>-174</v>
      </c>
      <c r="F36" s="15">
        <v>-174</v>
      </c>
      <c r="G36" s="73">
        <v>-174</v>
      </c>
      <c r="H36" s="73">
        <v>-174</v>
      </c>
      <c r="I36" s="73">
        <v>-174</v>
      </c>
      <c r="J36" s="15">
        <v>-174</v>
      </c>
      <c r="K36" s="15">
        <v>-174</v>
      </c>
      <c r="L36" s="8">
        <v>-174</v>
      </c>
      <c r="M36" s="8">
        <v>-174</v>
      </c>
      <c r="N36" s="15">
        <v>-174</v>
      </c>
      <c r="O36" s="15">
        <v>-174</v>
      </c>
      <c r="P36" s="15">
        <v>-174</v>
      </c>
      <c r="Q36" s="8">
        <v>-174</v>
      </c>
      <c r="R36" s="8">
        <v>-174</v>
      </c>
      <c r="S36" s="8">
        <v>-174</v>
      </c>
    </row>
    <row r="37" spans="1:19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15" t="s">
        <v>16</v>
      </c>
      <c r="G37" s="73" t="s">
        <v>16</v>
      </c>
      <c r="H37" s="73" t="s">
        <v>16</v>
      </c>
      <c r="I37" s="73" t="s">
        <v>16</v>
      </c>
      <c r="J37" s="15" t="s">
        <v>16</v>
      </c>
      <c r="K37" s="15" t="s">
        <v>16</v>
      </c>
      <c r="L37" s="8" t="s">
        <v>16</v>
      </c>
      <c r="M37" s="8" t="s">
        <v>16</v>
      </c>
      <c r="N37" s="15" t="s">
        <v>16</v>
      </c>
      <c r="O37" s="15" t="s">
        <v>16</v>
      </c>
      <c r="P37" s="15" t="s">
        <v>16</v>
      </c>
      <c r="Q37" s="8" t="s">
        <v>16</v>
      </c>
      <c r="R37" s="8" t="s">
        <v>16</v>
      </c>
      <c r="S37" s="8" t="s">
        <v>16</v>
      </c>
    </row>
    <row r="38" spans="1:19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23">
        <v>-999</v>
      </c>
      <c r="G38" s="72">
        <v>-999</v>
      </c>
      <c r="H38" s="72">
        <v>-999</v>
      </c>
      <c r="I38" s="72">
        <v>-999</v>
      </c>
      <c r="J38" s="86">
        <v>-174.9</v>
      </c>
      <c r="K38" s="86">
        <v>-174.9</v>
      </c>
      <c r="L38" s="86">
        <v>-174.9</v>
      </c>
      <c r="M38" s="86">
        <v>-174.9</v>
      </c>
      <c r="N38" s="86">
        <v>-999</v>
      </c>
      <c r="O38" s="86">
        <v>-999</v>
      </c>
      <c r="P38" s="86">
        <v>-999</v>
      </c>
      <c r="Q38" s="86">
        <v>-999</v>
      </c>
      <c r="R38" s="86">
        <v>-999</v>
      </c>
      <c r="S38" s="86">
        <v>-999</v>
      </c>
    </row>
    <row r="39" spans="1:19" ht="28.3">
      <c r="A39" s="7" t="s">
        <v>66</v>
      </c>
      <c r="B39" s="33" t="s">
        <v>16</v>
      </c>
      <c r="C39" s="33" t="s">
        <v>16</v>
      </c>
      <c r="D39" s="33" t="s">
        <v>16</v>
      </c>
      <c r="E39" s="33" t="s">
        <v>16</v>
      </c>
      <c r="F39" s="33" t="s">
        <v>16</v>
      </c>
      <c r="G39" s="70" t="s">
        <v>16</v>
      </c>
      <c r="H39" s="70" t="s">
        <v>16</v>
      </c>
      <c r="I39" s="70" t="s">
        <v>16</v>
      </c>
      <c r="J39" s="33" t="s">
        <v>16</v>
      </c>
      <c r="K39" s="33" t="s">
        <v>16</v>
      </c>
      <c r="L39" s="99" t="s">
        <v>16</v>
      </c>
      <c r="M39" s="99" t="s">
        <v>16</v>
      </c>
      <c r="N39" s="33" t="s">
        <v>16</v>
      </c>
      <c r="O39" s="33" t="s">
        <v>16</v>
      </c>
      <c r="P39" s="33" t="s">
        <v>16</v>
      </c>
      <c r="Q39" s="99" t="s">
        <v>16</v>
      </c>
      <c r="R39" s="99" t="s">
        <v>16</v>
      </c>
      <c r="S39" s="99" t="s">
        <v>16</v>
      </c>
    </row>
    <row r="40" spans="1:19" ht="28.3">
      <c r="A40" s="7" t="s">
        <v>109</v>
      </c>
      <c r="B40" s="15">
        <f t="shared" ref="B40:F40" si="8">10*LOG10(10^((B35+B36)/10)+10^(B38/10))</f>
        <v>-169.00000000000003</v>
      </c>
      <c r="C40" s="15">
        <f t="shared" si="8"/>
        <v>-169.00000000000003</v>
      </c>
      <c r="D40" s="15">
        <f t="shared" si="8"/>
        <v>-169.00000000000003</v>
      </c>
      <c r="E40" s="15">
        <f t="shared" si="8"/>
        <v>-167.00000000000003</v>
      </c>
      <c r="F40" s="15">
        <f t="shared" si="8"/>
        <v>-167.00000000000003</v>
      </c>
      <c r="G40" s="73">
        <f t="shared" ref="G40:M40" si="9">10*LOG10(10^((G35+G36)/10)+10^(G38/10))</f>
        <v>-169.00000000000003</v>
      </c>
      <c r="H40" s="73">
        <f t="shared" si="9"/>
        <v>-169.00000000000003</v>
      </c>
      <c r="I40" s="73">
        <f t="shared" si="9"/>
        <v>-169.00000000000003</v>
      </c>
      <c r="J40" s="15">
        <f t="shared" si="9"/>
        <v>-166.34726225295711</v>
      </c>
      <c r="K40" s="15">
        <f t="shared" si="9"/>
        <v>-166.34726225295711</v>
      </c>
      <c r="L40" s="8">
        <f t="shared" si="9"/>
        <v>-168.00651048203736</v>
      </c>
      <c r="M40" s="8">
        <f t="shared" si="9"/>
        <v>-168.00651048203736</v>
      </c>
      <c r="N40" s="15">
        <f>10*LOG10(10^((N35+N36)/10)+10^(N38/10))</f>
        <v>-169.00000000000003</v>
      </c>
      <c r="O40" s="15">
        <f>10*LOG10(10^((O35+O36)/10)+10^(O38/10))</f>
        <v>-169.00000000000003</v>
      </c>
      <c r="P40" s="15">
        <f>10*LOG10(10^((P35+P36)/10)+10^(P38/10))</f>
        <v>-169.00000000000003</v>
      </c>
      <c r="Q40" s="8">
        <f>10*LOG10(10^((Q35+Q36)/10)+10^(Q38/10))</f>
        <v>-169.00000000000003</v>
      </c>
      <c r="R40" s="8">
        <f>10*LOG10(10^((R35+R36)/10)+10^(R38/10))</f>
        <v>-169.00000000000003</v>
      </c>
      <c r="S40" s="8">
        <f>10*LOG10(10^((S35+S36)/10)+10^(S38/10))</f>
        <v>-169.00000000000003</v>
      </c>
    </row>
    <row r="41" spans="1:19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15" t="s">
        <v>16</v>
      </c>
      <c r="G41" s="73" t="s">
        <v>16</v>
      </c>
      <c r="H41" s="73" t="s">
        <v>16</v>
      </c>
      <c r="I41" s="73" t="s">
        <v>16</v>
      </c>
      <c r="J41" s="15" t="s">
        <v>16</v>
      </c>
      <c r="K41" s="15" t="s">
        <v>16</v>
      </c>
      <c r="L41" s="8" t="s">
        <v>16</v>
      </c>
      <c r="M41" s="8" t="s">
        <v>16</v>
      </c>
      <c r="N41" s="15" t="s">
        <v>16</v>
      </c>
      <c r="O41" s="15" t="s">
        <v>16</v>
      </c>
      <c r="P41" s="15" t="s">
        <v>16</v>
      </c>
      <c r="Q41" s="8" t="s">
        <v>16</v>
      </c>
      <c r="R41" s="8" t="s">
        <v>16</v>
      </c>
      <c r="S41" s="8" t="s">
        <v>16</v>
      </c>
    </row>
    <row r="42" spans="1:19">
      <c r="A42" s="21" t="s">
        <v>70</v>
      </c>
      <c r="B42" s="45">
        <f t="shared" ref="B42:F42" si="10">30*12*120*1000</f>
        <v>43200000</v>
      </c>
      <c r="C42" s="45">
        <f t="shared" si="10"/>
        <v>43200000</v>
      </c>
      <c r="D42" s="45">
        <f t="shared" si="10"/>
        <v>43200000</v>
      </c>
      <c r="E42" s="45">
        <f t="shared" si="10"/>
        <v>43200000</v>
      </c>
      <c r="F42" s="45">
        <f t="shared" si="10"/>
        <v>43200000</v>
      </c>
      <c r="G42" s="83">
        <f>66*12*120*1000</f>
        <v>95040000</v>
      </c>
      <c r="H42" s="83">
        <f t="shared" ref="H42" si="11">66*12*120*1000</f>
        <v>95040000</v>
      </c>
      <c r="I42" s="83">
        <f>33*12*120*1000</f>
        <v>47520000</v>
      </c>
      <c r="J42" s="88">
        <f>30*12*120*1000</f>
        <v>43200000</v>
      </c>
      <c r="K42" s="88">
        <f>30*12*120*1000</f>
        <v>43200000</v>
      </c>
      <c r="L42" s="88">
        <f>30*12*120*1000</f>
        <v>43200000</v>
      </c>
      <c r="M42" s="88">
        <f>30*12*120*1000</f>
        <v>43200000</v>
      </c>
      <c r="N42" s="88">
        <f>66*12*120*1000</f>
        <v>95040000</v>
      </c>
      <c r="O42" s="88">
        <f t="shared" ref="O42" si="12">66*12*120*1000</f>
        <v>95040000</v>
      </c>
      <c r="P42" s="88">
        <f>32*12*120*1000</f>
        <v>46080000</v>
      </c>
      <c r="Q42" s="88">
        <f>66*12*120*1000</f>
        <v>95040000</v>
      </c>
      <c r="R42" s="88">
        <f t="shared" ref="R42" si="13">66*12*120*1000</f>
        <v>95040000</v>
      </c>
      <c r="S42" s="88">
        <f>32*12*120*1000</f>
        <v>46080000</v>
      </c>
    </row>
    <row r="43" spans="1:19">
      <c r="A43" s="7" t="s">
        <v>71</v>
      </c>
      <c r="B43" s="33" t="s">
        <v>16</v>
      </c>
      <c r="C43" s="33" t="s">
        <v>16</v>
      </c>
      <c r="D43" s="33" t="s">
        <v>16</v>
      </c>
      <c r="E43" s="33" t="s">
        <v>16</v>
      </c>
      <c r="F43" s="33" t="s">
        <v>16</v>
      </c>
      <c r="G43" s="70" t="s">
        <v>16</v>
      </c>
      <c r="H43" s="70" t="s">
        <v>16</v>
      </c>
      <c r="I43" s="70" t="s">
        <v>16</v>
      </c>
      <c r="J43" s="33" t="s">
        <v>16</v>
      </c>
      <c r="K43" s="33" t="s">
        <v>16</v>
      </c>
      <c r="L43" s="99" t="s">
        <v>16</v>
      </c>
      <c r="M43" s="99" t="s">
        <v>16</v>
      </c>
      <c r="N43" s="33" t="s">
        <v>16</v>
      </c>
      <c r="O43" s="33" t="s">
        <v>16</v>
      </c>
      <c r="P43" s="33" t="s">
        <v>16</v>
      </c>
      <c r="Q43" s="99" t="s">
        <v>16</v>
      </c>
      <c r="R43" s="99" t="s">
        <v>16</v>
      </c>
      <c r="S43" s="99" t="s">
        <v>16</v>
      </c>
    </row>
    <row r="44" spans="1:19">
      <c r="A44" s="7" t="s">
        <v>72</v>
      </c>
      <c r="B44" s="15">
        <f t="shared" ref="B44:F44" si="14">B40+10*LOG10(B42)</f>
        <v>-92.645162531850914</v>
      </c>
      <c r="C44" s="15">
        <f t="shared" si="14"/>
        <v>-92.645162531850914</v>
      </c>
      <c r="D44" s="15">
        <f t="shared" si="14"/>
        <v>-92.645162531850914</v>
      </c>
      <c r="E44" s="15">
        <f t="shared" si="14"/>
        <v>-90.645162531850914</v>
      </c>
      <c r="F44" s="15">
        <f t="shared" si="14"/>
        <v>-90.645162531850914</v>
      </c>
      <c r="G44" s="73">
        <f t="shared" ref="G44:M44" si="15">G40+10*LOG10(G42)</f>
        <v>-89.220935723628841</v>
      </c>
      <c r="H44" s="73">
        <f t="shared" si="15"/>
        <v>-89.220935723628841</v>
      </c>
      <c r="I44" s="73">
        <f t="shared" si="15"/>
        <v>-92.231235680268654</v>
      </c>
      <c r="J44" s="15">
        <f t="shared" si="15"/>
        <v>-89.992424784807994</v>
      </c>
      <c r="K44" s="15">
        <f t="shared" si="15"/>
        <v>-89.992424784807994</v>
      </c>
      <c r="L44" s="8">
        <f t="shared" si="15"/>
        <v>-91.651673013888242</v>
      </c>
      <c r="M44" s="8">
        <f t="shared" si="15"/>
        <v>-91.651673013888242</v>
      </c>
      <c r="N44" s="15">
        <f>N40+10*LOG10(N42)</f>
        <v>-89.220935723628841</v>
      </c>
      <c r="O44" s="15">
        <f>O40+10*LOG10(O42)</f>
        <v>-89.220935723628841</v>
      </c>
      <c r="P44" s="15">
        <f>P40+10*LOG10(P42)</f>
        <v>-92.364875295848478</v>
      </c>
      <c r="Q44" s="8">
        <f>Q40+10*LOG10(Q42)</f>
        <v>-89.220935723628841</v>
      </c>
      <c r="R44" s="8">
        <f>R40+10*LOG10(R42)</f>
        <v>-89.220935723628841</v>
      </c>
      <c r="S44" s="8">
        <f>S40+10*LOG10(S42)</f>
        <v>-92.364875295848478</v>
      </c>
    </row>
    <row r="45" spans="1:19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15" t="s">
        <v>16</v>
      </c>
      <c r="G45" s="73" t="s">
        <v>16</v>
      </c>
      <c r="H45" s="73" t="s">
        <v>16</v>
      </c>
      <c r="I45" s="73" t="s">
        <v>16</v>
      </c>
      <c r="J45" s="15" t="s">
        <v>16</v>
      </c>
      <c r="K45" s="15" t="s">
        <v>16</v>
      </c>
      <c r="L45" s="8" t="s">
        <v>16</v>
      </c>
      <c r="M45" s="8" t="s">
        <v>16</v>
      </c>
      <c r="N45" s="15" t="s">
        <v>16</v>
      </c>
      <c r="O45" s="15" t="s">
        <v>16</v>
      </c>
      <c r="P45" s="15" t="s">
        <v>16</v>
      </c>
      <c r="Q45" s="8" t="s">
        <v>16</v>
      </c>
      <c r="R45" s="8" t="s">
        <v>16</v>
      </c>
      <c r="S45" s="8" t="s">
        <v>16</v>
      </c>
    </row>
    <row r="46" spans="1:19">
      <c r="A46" s="21" t="s">
        <v>75</v>
      </c>
      <c r="B46" s="25">
        <v>2.4</v>
      </c>
      <c r="C46" s="25">
        <v>2.4</v>
      </c>
      <c r="D46" s="25">
        <v>2.5</v>
      </c>
      <c r="E46" s="25">
        <v>4.91</v>
      </c>
      <c r="F46" s="25">
        <v>4.91</v>
      </c>
      <c r="G46" s="75">
        <v>1.44</v>
      </c>
      <c r="H46" s="75">
        <v>1.44</v>
      </c>
      <c r="I46" s="75">
        <v>1.49</v>
      </c>
      <c r="J46" s="88">
        <v>1.69</v>
      </c>
      <c r="K46" s="88">
        <v>1.69</v>
      </c>
      <c r="L46" s="88">
        <v>0.81</v>
      </c>
      <c r="M46" s="88">
        <v>0.81</v>
      </c>
      <c r="N46" s="92">
        <v>-4.0199999999999996</v>
      </c>
      <c r="O46" s="92"/>
      <c r="P46" s="92">
        <v>0.53</v>
      </c>
      <c r="Q46" s="88">
        <v>-9.4</v>
      </c>
      <c r="R46" s="88">
        <v>-9.4</v>
      </c>
      <c r="S46" s="88">
        <v>-6.2</v>
      </c>
    </row>
    <row r="47" spans="1:19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8">
        <v>2</v>
      </c>
      <c r="G47" s="69">
        <v>2</v>
      </c>
      <c r="H47" s="69">
        <v>2</v>
      </c>
      <c r="I47" s="69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</row>
    <row r="48" spans="1:19" ht="28.3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8" t="s">
        <v>16</v>
      </c>
      <c r="G48" s="69" t="s">
        <v>16</v>
      </c>
      <c r="H48" s="69" t="s">
        <v>16</v>
      </c>
      <c r="I48" s="69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</row>
    <row r="49" spans="1:19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69">
        <v>0</v>
      </c>
      <c r="H49" s="69">
        <v>0</v>
      </c>
      <c r="I49" s="69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</row>
    <row r="50" spans="1:19" ht="28.3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33" t="s">
        <v>16</v>
      </c>
      <c r="G50" s="70" t="s">
        <v>16</v>
      </c>
      <c r="H50" s="70" t="s">
        <v>16</v>
      </c>
      <c r="I50" s="70" t="s">
        <v>16</v>
      </c>
      <c r="J50" s="33" t="s">
        <v>16</v>
      </c>
      <c r="K50" s="33" t="s">
        <v>16</v>
      </c>
      <c r="L50" s="99" t="s">
        <v>16</v>
      </c>
      <c r="M50" s="99" t="s">
        <v>16</v>
      </c>
      <c r="N50" s="33" t="s">
        <v>16</v>
      </c>
      <c r="O50" s="33" t="s">
        <v>16</v>
      </c>
      <c r="P50" s="33" t="s">
        <v>16</v>
      </c>
      <c r="Q50" s="99" t="s">
        <v>16</v>
      </c>
      <c r="R50" s="99" t="s">
        <v>16</v>
      </c>
      <c r="S50" s="99" t="s">
        <v>16</v>
      </c>
    </row>
    <row r="51" spans="1:19" ht="28.3">
      <c r="A51" s="7" t="s">
        <v>82</v>
      </c>
      <c r="B51" s="15">
        <f t="shared" ref="B51:F51" si="16">B44+B46+B47-B49</f>
        <v>-88.245162531850909</v>
      </c>
      <c r="C51" s="15">
        <f t="shared" si="16"/>
        <v>-88.245162531850909</v>
      </c>
      <c r="D51" s="15">
        <f t="shared" si="16"/>
        <v>-88.145162531850914</v>
      </c>
      <c r="E51" s="15">
        <f t="shared" si="16"/>
        <v>-83.735162531850918</v>
      </c>
      <c r="F51" s="15">
        <f t="shared" si="16"/>
        <v>-83.735162531850918</v>
      </c>
      <c r="G51" s="73">
        <f t="shared" ref="G51:M51" si="17">G44+G46+G47-G49</f>
        <v>-85.780935723628843</v>
      </c>
      <c r="H51" s="73">
        <f t="shared" si="17"/>
        <v>-85.780935723628843</v>
      </c>
      <c r="I51" s="73">
        <f t="shared" si="17"/>
        <v>-88.741235680268659</v>
      </c>
      <c r="J51" s="15">
        <f t="shared" si="17"/>
        <v>-86.302424784807997</v>
      </c>
      <c r="K51" s="15">
        <f t="shared" si="17"/>
        <v>-86.302424784807997</v>
      </c>
      <c r="L51" s="8">
        <f t="shared" si="17"/>
        <v>-88.84167301388824</v>
      </c>
      <c r="M51" s="8">
        <f t="shared" si="17"/>
        <v>-88.84167301388824</v>
      </c>
      <c r="N51" s="15">
        <f>N44+N46+N47-N49</f>
        <v>-91.240935723628837</v>
      </c>
      <c r="O51" s="15">
        <f>O44+O46+O47-O49</f>
        <v>-87.220935723628841</v>
      </c>
      <c r="P51" s="15">
        <f>P44+P46+P47-P49</f>
        <v>-89.834875295848477</v>
      </c>
      <c r="Q51" s="8">
        <f>Q44+Q46+Q47-Q49</f>
        <v>-96.620935723628847</v>
      </c>
      <c r="R51" s="8">
        <f>R44+R46+R47-R49</f>
        <v>-96.620935723628847</v>
      </c>
      <c r="S51" s="8">
        <f>S44+S46+S47-S49</f>
        <v>-96.564875295848481</v>
      </c>
    </row>
    <row r="52" spans="1:19" ht="28.3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38" t="s">
        <v>16</v>
      </c>
      <c r="G52" s="77" t="s">
        <v>16</v>
      </c>
      <c r="H52" s="77" t="s">
        <v>16</v>
      </c>
      <c r="I52" s="77" t="s">
        <v>16</v>
      </c>
      <c r="J52" s="38" t="s">
        <v>16</v>
      </c>
      <c r="K52" s="38" t="s">
        <v>16</v>
      </c>
      <c r="L52" s="100" t="s">
        <v>16</v>
      </c>
      <c r="M52" s="100" t="s">
        <v>16</v>
      </c>
      <c r="N52" s="38" t="s">
        <v>16</v>
      </c>
      <c r="O52" s="38" t="s">
        <v>16</v>
      </c>
      <c r="P52" s="38" t="s">
        <v>16</v>
      </c>
      <c r="Q52" s="100" t="s">
        <v>16</v>
      </c>
      <c r="R52" s="100" t="s">
        <v>16</v>
      </c>
      <c r="S52" s="100" t="s">
        <v>16</v>
      </c>
    </row>
    <row r="53" spans="1:19" ht="28.3">
      <c r="A53" s="26" t="s">
        <v>85</v>
      </c>
      <c r="B53" s="39">
        <f t="shared" ref="B53:I53" si="18">B26+B30+B33-B34-B51</f>
        <v>133.32756218496939</v>
      </c>
      <c r="C53" s="39">
        <f t="shared" si="18"/>
        <v>133.32756218496939</v>
      </c>
      <c r="D53" s="39">
        <f t="shared" si="18"/>
        <v>133.22756218496943</v>
      </c>
      <c r="E53" s="39">
        <f t="shared" si="18"/>
        <v>134.34756218496943</v>
      </c>
      <c r="F53" s="39">
        <f t="shared" si="18"/>
        <v>134.34756218496943</v>
      </c>
      <c r="G53" s="76">
        <f t="shared" si="18"/>
        <v>141.86333537674733</v>
      </c>
      <c r="H53" s="76">
        <f t="shared" si="18"/>
        <v>141.86333537674733</v>
      </c>
      <c r="I53" s="76">
        <f t="shared" si="18"/>
        <v>144.82363533338716</v>
      </c>
      <c r="J53" s="27">
        <f>J26+J30+J33-J34-J51</f>
        <v>131.38482443792651</v>
      </c>
      <c r="K53" s="27">
        <f>K26+K30+K33-K34-K51</f>
        <v>131.38482443792651</v>
      </c>
      <c r="L53" s="39">
        <f t="shared" ref="L53:S53" si="19">L26+L30+L33-L34-L51</f>
        <v>144.92407266700673</v>
      </c>
      <c r="M53" s="39">
        <f t="shared" si="19"/>
        <v>144.92407266700673</v>
      </c>
      <c r="N53" s="39">
        <f t="shared" si="19"/>
        <v>147.32333537674734</v>
      </c>
      <c r="O53" s="39">
        <f t="shared" si="19"/>
        <v>143.30333537674733</v>
      </c>
      <c r="P53" s="39">
        <f t="shared" si="19"/>
        <v>145.91727494896696</v>
      </c>
      <c r="Q53" s="39">
        <f t="shared" si="19"/>
        <v>138.70333537674736</v>
      </c>
      <c r="R53" s="39">
        <f t="shared" si="19"/>
        <v>138.70333537674736</v>
      </c>
      <c r="S53" s="39">
        <f t="shared" si="19"/>
        <v>143.64727494896698</v>
      </c>
    </row>
    <row r="54" spans="1:19">
      <c r="A54" s="4" t="s">
        <v>86</v>
      </c>
      <c r="B54" s="14"/>
      <c r="C54" s="14"/>
      <c r="D54" s="14"/>
      <c r="E54" s="14"/>
      <c r="F54" s="14"/>
      <c r="G54" s="74"/>
      <c r="H54" s="74"/>
      <c r="I54" s="74"/>
      <c r="J54" s="19"/>
      <c r="K54" s="19"/>
      <c r="L54" s="14"/>
      <c r="M54" s="14"/>
      <c r="N54" s="14"/>
      <c r="O54" s="14"/>
      <c r="P54" s="14"/>
      <c r="Q54" s="14"/>
      <c r="R54" s="14"/>
      <c r="S54" s="14"/>
    </row>
    <row r="55" spans="1:19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72">
        <v>0</v>
      </c>
      <c r="H55" s="72">
        <v>0</v>
      </c>
      <c r="I55" s="72">
        <v>0</v>
      </c>
      <c r="J55" s="89">
        <v>6</v>
      </c>
      <c r="K55" s="89">
        <v>6</v>
      </c>
      <c r="L55" s="86">
        <v>8.0299999999999994</v>
      </c>
      <c r="M55" s="86">
        <v>8.0299999999999994</v>
      </c>
      <c r="N55" s="86">
        <v>0</v>
      </c>
      <c r="O55" s="86">
        <v>0</v>
      </c>
      <c r="P55" s="86">
        <v>0</v>
      </c>
      <c r="Q55" s="86">
        <v>0</v>
      </c>
      <c r="R55" s="86">
        <v>0</v>
      </c>
      <c r="S55" s="86">
        <v>0</v>
      </c>
    </row>
    <row r="56" spans="1:19" ht="28.3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40" t="s">
        <v>16</v>
      </c>
      <c r="G56" s="78" t="s">
        <v>16</v>
      </c>
      <c r="H56" s="78" t="s">
        <v>16</v>
      </c>
      <c r="I56" s="78" t="s">
        <v>16</v>
      </c>
      <c r="J56" s="30" t="s">
        <v>16</v>
      </c>
      <c r="K56" s="30" t="s">
        <v>16</v>
      </c>
      <c r="L56" s="99" t="s">
        <v>16</v>
      </c>
      <c r="M56" s="99" t="s">
        <v>16</v>
      </c>
      <c r="N56" s="40" t="s">
        <v>16</v>
      </c>
      <c r="O56" s="40" t="s">
        <v>16</v>
      </c>
      <c r="P56" s="40" t="s">
        <v>16</v>
      </c>
      <c r="Q56" s="99" t="s">
        <v>16</v>
      </c>
      <c r="R56" s="99" t="s">
        <v>16</v>
      </c>
      <c r="S56" s="99" t="s">
        <v>16</v>
      </c>
    </row>
    <row r="57" spans="1:19" ht="28.3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72">
        <v>0</v>
      </c>
      <c r="H57" s="72">
        <v>0</v>
      </c>
      <c r="I57" s="72">
        <v>0</v>
      </c>
      <c r="J57" s="89">
        <v>5.2</v>
      </c>
      <c r="K57" s="89">
        <v>5.2</v>
      </c>
      <c r="L57" s="86">
        <v>5.18</v>
      </c>
      <c r="M57" s="86">
        <v>5.18</v>
      </c>
      <c r="N57" s="86">
        <v>0</v>
      </c>
      <c r="O57" s="86">
        <v>0</v>
      </c>
      <c r="P57" s="86">
        <v>0</v>
      </c>
      <c r="Q57" s="86">
        <v>0</v>
      </c>
      <c r="R57" s="86">
        <v>0</v>
      </c>
      <c r="S57" s="86">
        <v>0</v>
      </c>
    </row>
    <row r="58" spans="1:19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72">
        <v>0</v>
      </c>
      <c r="H58" s="72">
        <v>0</v>
      </c>
      <c r="I58" s="72">
        <v>0</v>
      </c>
      <c r="J58" s="89">
        <v>0</v>
      </c>
      <c r="K58" s="89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</row>
    <row r="59" spans="1:19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72">
        <v>0</v>
      </c>
      <c r="H59" s="72">
        <v>0</v>
      </c>
      <c r="I59" s="72">
        <v>0</v>
      </c>
      <c r="J59" s="89">
        <v>0</v>
      </c>
      <c r="K59" s="89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6">
        <v>0</v>
      </c>
    </row>
    <row r="60" spans="1:19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72">
        <v>0</v>
      </c>
      <c r="H60" s="72">
        <v>0</v>
      </c>
      <c r="I60" s="72">
        <v>0</v>
      </c>
      <c r="J60" s="89">
        <v>0</v>
      </c>
      <c r="K60" s="89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</row>
    <row r="61" spans="1:19" ht="28.3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38" t="s">
        <v>16</v>
      </c>
      <c r="G61" s="77" t="s">
        <v>16</v>
      </c>
      <c r="H61" s="77" t="s">
        <v>16</v>
      </c>
      <c r="I61" s="77" t="s">
        <v>16</v>
      </c>
      <c r="J61" s="29" t="s">
        <v>16</v>
      </c>
      <c r="K61" s="29" t="s">
        <v>16</v>
      </c>
      <c r="L61" s="100" t="s">
        <v>16</v>
      </c>
      <c r="M61" s="100" t="s">
        <v>16</v>
      </c>
      <c r="N61" s="38" t="s">
        <v>16</v>
      </c>
      <c r="O61" s="38" t="s">
        <v>16</v>
      </c>
      <c r="P61" s="38" t="s">
        <v>16</v>
      </c>
      <c r="Q61" s="100" t="s">
        <v>16</v>
      </c>
      <c r="R61" s="100" t="s">
        <v>16</v>
      </c>
      <c r="S61" s="100" t="s">
        <v>16</v>
      </c>
    </row>
    <row r="62" spans="1:19" ht="28.3">
      <c r="A62" s="26" t="s">
        <v>111</v>
      </c>
      <c r="B62" s="39">
        <f t="shared" ref="B62:I62" si="20">B53-B57+B58-B59+B60</f>
        <v>133.32756218496939</v>
      </c>
      <c r="C62" s="39">
        <f t="shared" si="20"/>
        <v>133.32756218496939</v>
      </c>
      <c r="D62" s="39">
        <f t="shared" si="20"/>
        <v>133.22756218496943</v>
      </c>
      <c r="E62" s="39">
        <f t="shared" si="20"/>
        <v>134.34756218496943</v>
      </c>
      <c r="F62" s="39">
        <f t="shared" si="20"/>
        <v>134.34756218496943</v>
      </c>
      <c r="G62" s="76">
        <f t="shared" si="20"/>
        <v>141.86333537674733</v>
      </c>
      <c r="H62" s="76">
        <f t="shared" si="20"/>
        <v>141.86333537674733</v>
      </c>
      <c r="I62" s="76">
        <f t="shared" si="20"/>
        <v>144.82363533338716</v>
      </c>
      <c r="J62" s="27">
        <f>J53-J57+J58-J59+J60</f>
        <v>126.18482443792651</v>
      </c>
      <c r="K62" s="27">
        <f>K53-K57+K58-K59+K60</f>
        <v>126.18482443792651</v>
      </c>
      <c r="L62" s="39">
        <f t="shared" ref="L62:S62" si="21">L53-L57+L58-L59+L60</f>
        <v>139.74407266700672</v>
      </c>
      <c r="M62" s="39">
        <f t="shared" si="21"/>
        <v>139.74407266700672</v>
      </c>
      <c r="N62" s="39">
        <f t="shared" si="21"/>
        <v>147.32333537674734</v>
      </c>
      <c r="O62" s="39">
        <f t="shared" si="21"/>
        <v>143.30333537674733</v>
      </c>
      <c r="P62" s="39">
        <f t="shared" si="21"/>
        <v>145.91727494896696</v>
      </c>
      <c r="Q62" s="39">
        <f t="shared" si="21"/>
        <v>138.70333537674736</v>
      </c>
      <c r="R62" s="39">
        <f t="shared" si="21"/>
        <v>138.70333537674736</v>
      </c>
      <c r="S62" s="39">
        <f t="shared" si="21"/>
        <v>143.64727494896698</v>
      </c>
    </row>
    <row r="63" spans="1:19">
      <c r="A63" s="41"/>
      <c r="B63" s="44"/>
      <c r="C63" s="44"/>
      <c r="D63" s="44"/>
      <c r="E63" s="44"/>
      <c r="F63" s="44"/>
      <c r="G63" s="85"/>
      <c r="H63" s="85"/>
      <c r="I63" s="85"/>
      <c r="J63" s="48"/>
      <c r="K63" s="48"/>
      <c r="L63" s="102"/>
      <c r="M63" s="102"/>
      <c r="N63" s="44"/>
      <c r="O63" s="44"/>
      <c r="P63" s="44"/>
      <c r="Q63" s="102"/>
      <c r="R63" s="102"/>
      <c r="S63" s="102"/>
    </row>
    <row r="64" spans="1:19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38" t="s">
        <v>16</v>
      </c>
      <c r="G64" s="77" t="s">
        <v>16</v>
      </c>
      <c r="H64" s="77" t="s">
        <v>16</v>
      </c>
      <c r="I64" s="77" t="s">
        <v>16</v>
      </c>
      <c r="J64" s="29" t="s">
        <v>16</v>
      </c>
      <c r="K64" s="29" t="s">
        <v>16</v>
      </c>
      <c r="L64" s="100" t="s">
        <v>16</v>
      </c>
      <c r="M64" s="100" t="s">
        <v>16</v>
      </c>
      <c r="N64" s="38" t="s">
        <v>16</v>
      </c>
      <c r="O64" s="38" t="s">
        <v>16</v>
      </c>
      <c r="P64" s="38" t="s">
        <v>16</v>
      </c>
      <c r="Q64" s="100" t="s">
        <v>16</v>
      </c>
      <c r="R64" s="100" t="s">
        <v>16</v>
      </c>
      <c r="S64" s="100" t="s">
        <v>16</v>
      </c>
    </row>
    <row r="65" spans="1:19">
      <c r="A65" s="26" t="s">
        <v>98</v>
      </c>
      <c r="B65" s="39">
        <f t="shared" ref="B65:I65" si="22">B17-B23-B51+B21+B33</f>
        <v>100.24516253185091</v>
      </c>
      <c r="C65" s="39">
        <f t="shared" si="22"/>
        <v>100.24516253185091</v>
      </c>
      <c r="D65" s="39">
        <f t="shared" si="22"/>
        <v>100.14516253185091</v>
      </c>
      <c r="E65" s="39">
        <f t="shared" si="22"/>
        <v>106.73516253185092</v>
      </c>
      <c r="F65" s="39">
        <f t="shared" si="22"/>
        <v>106.73516253185092</v>
      </c>
      <c r="G65" s="76">
        <f t="shared" si="22"/>
        <v>108.78093572362884</v>
      </c>
      <c r="H65" s="76">
        <f t="shared" si="22"/>
        <v>108.78093572362884</v>
      </c>
      <c r="I65" s="76">
        <f t="shared" si="22"/>
        <v>111.74123568026866</v>
      </c>
      <c r="J65" s="27">
        <f>J17-J23-J51+J21+J33</f>
        <v>98.302424784807997</v>
      </c>
      <c r="K65" s="27">
        <f>K17-K23-K51+K21+K33</f>
        <v>98.302424784807997</v>
      </c>
      <c r="L65" s="39">
        <f t="shared" ref="L65:S65" si="23">L17-L23-L51+L21+L33</f>
        <v>111.84167301388824</v>
      </c>
      <c r="M65" s="39">
        <f t="shared" si="23"/>
        <v>111.84167301388824</v>
      </c>
      <c r="N65" s="39">
        <f t="shared" si="23"/>
        <v>114.24093572362884</v>
      </c>
      <c r="O65" s="39">
        <f t="shared" si="23"/>
        <v>110.22093572362884</v>
      </c>
      <c r="P65" s="39">
        <f t="shared" si="23"/>
        <v>112.83487529584848</v>
      </c>
      <c r="Q65" s="39">
        <f t="shared" si="23"/>
        <v>119.62093572362885</v>
      </c>
      <c r="R65" s="39">
        <f t="shared" si="23"/>
        <v>119.62093572362885</v>
      </c>
      <c r="S65" s="39">
        <f t="shared" si="23"/>
        <v>119.56487529584848</v>
      </c>
    </row>
  </sheetData>
  <mergeCells count="7">
    <mergeCell ref="Q1:S1"/>
    <mergeCell ref="N1:P1"/>
    <mergeCell ref="B1:D1"/>
    <mergeCell ref="E1:F1"/>
    <mergeCell ref="G1:I1"/>
    <mergeCell ref="J1:K1"/>
    <mergeCell ref="L1:M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65"/>
  <sheetViews>
    <sheetView workbookViewId="0">
      <pane xSplit="1" ySplit="1" topLeftCell="M2" activePane="bottomRight" state="frozen"/>
      <selection pane="topRight"/>
      <selection pane="bottomLeft"/>
      <selection pane="bottomRight" activeCell="T1" sqref="T1:W1"/>
    </sheetView>
  </sheetViews>
  <sheetFormatPr defaultColWidth="9" defaultRowHeight="15"/>
  <cols>
    <col min="1" max="1" width="62.140625" style="1" customWidth="1"/>
    <col min="2" max="2" width="15.640625" style="2" customWidth="1"/>
    <col min="3" max="5" width="15.640625" style="1" customWidth="1"/>
    <col min="6" max="6" width="15.640625" style="2" customWidth="1"/>
    <col min="7" max="7" width="15.640625" style="1" customWidth="1"/>
    <col min="8" max="8" width="15.640625" style="80" customWidth="1"/>
    <col min="9" max="11" width="15.640625" style="1" customWidth="1"/>
    <col min="12" max="13" width="14.7109375" style="1" bestFit="1" customWidth="1"/>
    <col min="14" max="14" width="15.640625" style="2" customWidth="1"/>
    <col min="15" max="15" width="15.640625" style="1" customWidth="1"/>
    <col min="16" max="16" width="15.640625" style="2" customWidth="1"/>
    <col min="17" max="19" width="15.640625" style="1" customWidth="1"/>
    <col min="20" max="20" width="15.5703125" style="2" customWidth="1"/>
    <col min="21" max="23" width="15.5703125" style="1" customWidth="1"/>
    <col min="24" max="16384" width="9" style="1"/>
  </cols>
  <sheetData>
    <row r="1" spans="1:23" ht="14.25" customHeight="1">
      <c r="A1" s="3"/>
      <c r="B1" s="111" t="s">
        <v>101</v>
      </c>
      <c r="C1" s="111"/>
      <c r="D1" s="111"/>
      <c r="E1" s="111"/>
      <c r="F1" s="108" t="s">
        <v>102</v>
      </c>
      <c r="G1" s="110"/>
      <c r="H1" s="117" t="s">
        <v>119</v>
      </c>
      <c r="I1" s="117"/>
      <c r="J1" s="117"/>
      <c r="K1" s="117"/>
      <c r="L1" s="111" t="s">
        <v>125</v>
      </c>
      <c r="M1" s="111"/>
      <c r="N1" s="111" t="s">
        <v>126</v>
      </c>
      <c r="O1" s="111"/>
      <c r="P1" s="111" t="s">
        <v>127</v>
      </c>
      <c r="Q1" s="111"/>
      <c r="R1" s="111"/>
      <c r="S1" s="111"/>
      <c r="T1" s="111" t="s">
        <v>128</v>
      </c>
      <c r="U1" s="111"/>
      <c r="V1" s="111"/>
      <c r="W1" s="111"/>
    </row>
    <row r="2" spans="1:23" ht="29.25" customHeight="1">
      <c r="A2" s="4" t="s">
        <v>10</v>
      </c>
      <c r="B2" s="5" t="s">
        <v>103</v>
      </c>
      <c r="C2" s="6" t="s">
        <v>104</v>
      </c>
      <c r="D2" s="6" t="s">
        <v>105</v>
      </c>
      <c r="E2" s="6" t="s">
        <v>106</v>
      </c>
      <c r="F2" s="5" t="s">
        <v>103</v>
      </c>
      <c r="G2" s="6" t="s">
        <v>104</v>
      </c>
      <c r="H2" s="67" t="s">
        <v>103</v>
      </c>
      <c r="I2" s="68" t="s">
        <v>120</v>
      </c>
      <c r="J2" s="68" t="s">
        <v>105</v>
      </c>
      <c r="K2" s="68" t="s">
        <v>106</v>
      </c>
      <c r="L2" s="5" t="s">
        <v>103</v>
      </c>
      <c r="M2" s="6" t="s">
        <v>104</v>
      </c>
      <c r="N2" s="5" t="s">
        <v>103</v>
      </c>
      <c r="O2" s="6" t="s">
        <v>104</v>
      </c>
      <c r="P2" s="5" t="s">
        <v>103</v>
      </c>
      <c r="Q2" s="6" t="s">
        <v>104</v>
      </c>
      <c r="R2" s="6" t="s">
        <v>105</v>
      </c>
      <c r="S2" s="6" t="s">
        <v>106</v>
      </c>
      <c r="T2" s="5" t="s">
        <v>103</v>
      </c>
      <c r="U2" s="6" t="s">
        <v>104</v>
      </c>
      <c r="V2" s="6" t="s">
        <v>105</v>
      </c>
      <c r="W2" s="6" t="s">
        <v>106</v>
      </c>
    </row>
    <row r="3" spans="1:23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  <c r="H3" s="69">
        <v>28</v>
      </c>
      <c r="I3" s="69">
        <v>28</v>
      </c>
      <c r="J3" s="69">
        <v>28</v>
      </c>
      <c r="K3" s="69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8">
        <v>28</v>
      </c>
      <c r="S3" s="8">
        <v>28</v>
      </c>
      <c r="T3" s="8">
        <v>28</v>
      </c>
      <c r="U3" s="8">
        <v>28</v>
      </c>
      <c r="V3" s="8">
        <v>28</v>
      </c>
      <c r="W3" s="8">
        <v>28</v>
      </c>
    </row>
    <row r="4" spans="1:23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69">
        <v>100</v>
      </c>
      <c r="I4" s="69">
        <v>100</v>
      </c>
      <c r="J4" s="69">
        <v>100</v>
      </c>
      <c r="K4" s="69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</row>
    <row r="5" spans="1:23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33" t="s">
        <v>16</v>
      </c>
      <c r="G5" s="33" t="s">
        <v>16</v>
      </c>
      <c r="H5" s="70" t="s">
        <v>16</v>
      </c>
      <c r="I5" s="70" t="s">
        <v>16</v>
      </c>
      <c r="J5" s="70" t="s">
        <v>16</v>
      </c>
      <c r="K5" s="70" t="s">
        <v>16</v>
      </c>
      <c r="L5" s="33" t="s">
        <v>16</v>
      </c>
      <c r="M5" s="33" t="s">
        <v>16</v>
      </c>
      <c r="N5" s="99" t="s">
        <v>16</v>
      </c>
      <c r="O5" s="99" t="s">
        <v>16</v>
      </c>
      <c r="P5" s="33" t="s">
        <v>16</v>
      </c>
      <c r="Q5" s="33" t="s">
        <v>16</v>
      </c>
      <c r="R5" s="33" t="s">
        <v>16</v>
      </c>
      <c r="S5" s="33" t="s">
        <v>16</v>
      </c>
      <c r="T5" s="99" t="s">
        <v>16</v>
      </c>
      <c r="U5" s="99" t="s">
        <v>16</v>
      </c>
      <c r="V5" s="99" t="s">
        <v>16</v>
      </c>
      <c r="W5" s="99" t="s">
        <v>16</v>
      </c>
    </row>
    <row r="6" spans="1:23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33" t="s">
        <v>16</v>
      </c>
      <c r="G6" s="33" t="s">
        <v>16</v>
      </c>
      <c r="H6" s="70" t="s">
        <v>16</v>
      </c>
      <c r="I6" s="70" t="s">
        <v>16</v>
      </c>
      <c r="J6" s="70" t="s">
        <v>16</v>
      </c>
      <c r="K6" s="70" t="s">
        <v>16</v>
      </c>
      <c r="L6" s="33" t="s">
        <v>16</v>
      </c>
      <c r="M6" s="33" t="s">
        <v>16</v>
      </c>
      <c r="N6" s="99" t="s">
        <v>16</v>
      </c>
      <c r="O6" s="99" t="s">
        <v>16</v>
      </c>
      <c r="P6" s="33" t="s">
        <v>16</v>
      </c>
      <c r="Q6" s="33" t="s">
        <v>16</v>
      </c>
      <c r="R6" s="33" t="s">
        <v>16</v>
      </c>
      <c r="S6" s="33" t="s">
        <v>16</v>
      </c>
      <c r="T6" s="99" t="s">
        <v>16</v>
      </c>
      <c r="U6" s="99" t="s">
        <v>16</v>
      </c>
      <c r="V6" s="99" t="s">
        <v>16</v>
      </c>
      <c r="W6" s="99" t="s">
        <v>16</v>
      </c>
    </row>
    <row r="7" spans="1:23">
      <c r="A7" s="7" t="s">
        <v>19</v>
      </c>
      <c r="B7" s="34">
        <v>0.01</v>
      </c>
      <c r="C7" s="34">
        <v>0.01</v>
      </c>
      <c r="D7" s="34">
        <v>0.01</v>
      </c>
      <c r="E7" s="34">
        <v>0.01</v>
      </c>
      <c r="F7" s="34">
        <v>0.01</v>
      </c>
      <c r="G7" s="34">
        <v>0.01</v>
      </c>
      <c r="H7" s="71">
        <v>0.01</v>
      </c>
      <c r="I7" s="71">
        <v>0.01</v>
      </c>
      <c r="J7" s="71">
        <v>0.01</v>
      </c>
      <c r="K7" s="71">
        <v>0.01</v>
      </c>
      <c r="L7" s="34">
        <v>0.01</v>
      </c>
      <c r="M7" s="34">
        <v>0.01</v>
      </c>
      <c r="N7" s="43">
        <v>0.01</v>
      </c>
      <c r="O7" s="43">
        <v>0.01</v>
      </c>
      <c r="P7" s="34">
        <v>0.01</v>
      </c>
      <c r="Q7" s="34">
        <v>0.01</v>
      </c>
      <c r="R7" s="34">
        <v>0.01</v>
      </c>
      <c r="S7" s="34">
        <v>0.01</v>
      </c>
      <c r="T7" s="43">
        <v>0.01</v>
      </c>
      <c r="U7" s="43">
        <v>0.01</v>
      </c>
      <c r="V7" s="43">
        <v>0.01</v>
      </c>
      <c r="W7" s="43">
        <v>0.01</v>
      </c>
    </row>
    <row r="8" spans="1:23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33" t="s">
        <v>16</v>
      </c>
      <c r="G8" s="33" t="s">
        <v>16</v>
      </c>
      <c r="H8" s="70" t="s">
        <v>16</v>
      </c>
      <c r="I8" s="70" t="s">
        <v>16</v>
      </c>
      <c r="J8" s="70" t="s">
        <v>16</v>
      </c>
      <c r="K8" s="70" t="s">
        <v>16</v>
      </c>
      <c r="L8" s="33" t="s">
        <v>16</v>
      </c>
      <c r="M8" s="33" t="s">
        <v>16</v>
      </c>
      <c r="N8" s="99" t="s">
        <v>16</v>
      </c>
      <c r="O8" s="99" t="s">
        <v>16</v>
      </c>
      <c r="P8" s="33" t="s">
        <v>16</v>
      </c>
      <c r="Q8" s="33" t="s">
        <v>16</v>
      </c>
      <c r="R8" s="33" t="s">
        <v>16</v>
      </c>
      <c r="S8" s="33" t="s">
        <v>16</v>
      </c>
      <c r="T8" s="99" t="s">
        <v>16</v>
      </c>
      <c r="U8" s="99" t="s">
        <v>16</v>
      </c>
      <c r="V8" s="99" t="s">
        <v>16</v>
      </c>
      <c r="W8" s="99" t="s">
        <v>16</v>
      </c>
    </row>
    <row r="9" spans="1:23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23" t="s">
        <v>22</v>
      </c>
      <c r="G9" s="23" t="s">
        <v>22</v>
      </c>
      <c r="H9" s="72" t="s">
        <v>22</v>
      </c>
      <c r="I9" s="72" t="s">
        <v>22</v>
      </c>
      <c r="J9" s="72" t="s">
        <v>22</v>
      </c>
      <c r="K9" s="72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86" t="s">
        <v>22</v>
      </c>
      <c r="S9" s="86" t="s">
        <v>22</v>
      </c>
      <c r="T9" s="86" t="s">
        <v>22</v>
      </c>
      <c r="U9" s="86" t="s">
        <v>22</v>
      </c>
      <c r="V9" s="86" t="s">
        <v>22</v>
      </c>
      <c r="W9" s="86" t="s">
        <v>22</v>
      </c>
    </row>
    <row r="10" spans="1:23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15">
        <v>3</v>
      </c>
      <c r="G10" s="15">
        <v>3</v>
      </c>
      <c r="H10" s="73">
        <v>3</v>
      </c>
      <c r="I10" s="73">
        <v>3</v>
      </c>
      <c r="J10" s="73">
        <v>3</v>
      </c>
      <c r="K10" s="73">
        <v>3</v>
      </c>
      <c r="L10" s="15">
        <v>3</v>
      </c>
      <c r="M10" s="15">
        <v>3</v>
      </c>
      <c r="N10" s="8">
        <v>3</v>
      </c>
      <c r="O10" s="8">
        <v>3</v>
      </c>
      <c r="P10" s="15">
        <v>3</v>
      </c>
      <c r="Q10" s="15">
        <v>3</v>
      </c>
      <c r="R10" s="15">
        <v>3</v>
      </c>
      <c r="S10" s="15">
        <v>3</v>
      </c>
      <c r="T10" s="8">
        <v>3</v>
      </c>
      <c r="U10" s="8">
        <v>3</v>
      </c>
      <c r="V10" s="8">
        <v>3</v>
      </c>
      <c r="W10" s="8">
        <v>3</v>
      </c>
    </row>
    <row r="11" spans="1:23">
      <c r="A11" s="4" t="s">
        <v>25</v>
      </c>
      <c r="B11" s="14"/>
      <c r="C11" s="14"/>
      <c r="D11" s="14"/>
      <c r="E11" s="14"/>
      <c r="F11" s="14"/>
      <c r="G11" s="14"/>
      <c r="H11" s="74"/>
      <c r="I11" s="74"/>
      <c r="J11" s="74"/>
      <c r="K11" s="7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15">
        <v>128</v>
      </c>
      <c r="G12" s="15">
        <v>128</v>
      </c>
      <c r="H12" s="73">
        <v>128</v>
      </c>
      <c r="I12" s="73">
        <v>128</v>
      </c>
      <c r="J12" s="73">
        <v>128</v>
      </c>
      <c r="K12" s="73">
        <v>128</v>
      </c>
      <c r="L12" s="15">
        <v>128</v>
      </c>
      <c r="M12" s="15">
        <v>128</v>
      </c>
      <c r="N12" s="8">
        <v>128</v>
      </c>
      <c r="O12" s="8">
        <v>128</v>
      </c>
      <c r="P12" s="15">
        <v>128</v>
      </c>
      <c r="Q12" s="15">
        <v>128</v>
      </c>
      <c r="R12" s="15">
        <v>128</v>
      </c>
      <c r="S12" s="15">
        <v>128</v>
      </c>
      <c r="T12" s="8">
        <v>128</v>
      </c>
      <c r="U12" s="8">
        <v>128</v>
      </c>
      <c r="V12" s="8">
        <v>128</v>
      </c>
      <c r="W12" s="8">
        <v>128</v>
      </c>
    </row>
    <row r="13" spans="1:23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15">
        <v>2</v>
      </c>
      <c r="H13" s="73">
        <v>2</v>
      </c>
      <c r="I13" s="73">
        <v>2</v>
      </c>
      <c r="J13" s="73">
        <v>2</v>
      </c>
      <c r="K13" s="73">
        <v>2</v>
      </c>
      <c r="L13" s="15">
        <v>2</v>
      </c>
      <c r="M13" s="15">
        <v>2</v>
      </c>
      <c r="N13" s="8">
        <v>2</v>
      </c>
      <c r="O13" s="8">
        <v>2</v>
      </c>
      <c r="P13" s="15">
        <v>2</v>
      </c>
      <c r="Q13" s="15">
        <v>2</v>
      </c>
      <c r="R13" s="15">
        <v>2</v>
      </c>
      <c r="S13" s="15">
        <v>2</v>
      </c>
      <c r="T13" s="8">
        <v>2</v>
      </c>
      <c r="U13" s="8">
        <v>2</v>
      </c>
      <c r="V13" s="8">
        <v>2</v>
      </c>
      <c r="W13" s="8">
        <v>2</v>
      </c>
    </row>
    <row r="14" spans="1:23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15">
        <v>2</v>
      </c>
      <c r="H14" s="73">
        <v>2</v>
      </c>
      <c r="I14" s="73">
        <v>2</v>
      </c>
      <c r="J14" s="73">
        <v>2</v>
      </c>
      <c r="K14" s="73">
        <v>2</v>
      </c>
      <c r="L14" s="15">
        <v>2</v>
      </c>
      <c r="M14" s="15">
        <v>2</v>
      </c>
      <c r="N14" s="8">
        <v>2</v>
      </c>
      <c r="O14" s="8">
        <v>2</v>
      </c>
      <c r="P14" s="15">
        <v>2</v>
      </c>
      <c r="Q14" s="15">
        <v>2</v>
      </c>
      <c r="R14" s="15">
        <v>2</v>
      </c>
      <c r="S14" s="15">
        <v>2</v>
      </c>
      <c r="T14" s="8">
        <v>2</v>
      </c>
      <c r="U14" s="8">
        <v>2</v>
      </c>
      <c r="V14" s="8">
        <v>2</v>
      </c>
      <c r="W14" s="8">
        <v>2</v>
      </c>
    </row>
    <row r="15" spans="1:23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15">
        <v>3</v>
      </c>
      <c r="G15" s="15">
        <v>3</v>
      </c>
      <c r="H15" s="73">
        <v>3</v>
      </c>
      <c r="I15" s="73">
        <v>3</v>
      </c>
      <c r="J15" s="73">
        <v>3</v>
      </c>
      <c r="K15" s="73">
        <v>3</v>
      </c>
      <c r="L15" s="15">
        <v>3</v>
      </c>
      <c r="M15" s="15">
        <v>3</v>
      </c>
      <c r="N15" s="8">
        <v>3</v>
      </c>
      <c r="O15" s="8">
        <v>3</v>
      </c>
      <c r="P15" s="15">
        <v>3</v>
      </c>
      <c r="Q15" s="15">
        <v>3</v>
      </c>
      <c r="R15" s="15">
        <v>3</v>
      </c>
      <c r="S15" s="15">
        <v>3</v>
      </c>
      <c r="T15" s="8">
        <v>3</v>
      </c>
      <c r="U15" s="8">
        <v>3</v>
      </c>
      <c r="V15" s="8">
        <v>3</v>
      </c>
      <c r="W15" s="8">
        <v>3</v>
      </c>
    </row>
    <row r="16" spans="1:23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15">
        <f t="shared" si="0"/>
        <v>23</v>
      </c>
      <c r="G16" s="15">
        <f t="shared" si="0"/>
        <v>23</v>
      </c>
      <c r="H16" s="73">
        <f>H15+10*LOG10(H4)</f>
        <v>23</v>
      </c>
      <c r="I16" s="73">
        <f>I15+10*LOG10(I4)</f>
        <v>23</v>
      </c>
      <c r="J16" s="73">
        <f>J15+10*LOG10(J4)</f>
        <v>23</v>
      </c>
      <c r="K16" s="73">
        <f>K15+10*LOG10(K4)</f>
        <v>23</v>
      </c>
      <c r="L16" s="15">
        <f t="shared" ref="L16:M16" si="1">L15+10*LOG10(L4)</f>
        <v>23</v>
      </c>
      <c r="M16" s="15">
        <f t="shared" si="1"/>
        <v>23</v>
      </c>
      <c r="N16" s="8">
        <f t="shared" ref="N16:S16" si="2">N15+10*LOG10(N4)</f>
        <v>23</v>
      </c>
      <c r="O16" s="8">
        <f t="shared" si="2"/>
        <v>23</v>
      </c>
      <c r="P16" s="15">
        <f t="shared" si="2"/>
        <v>23</v>
      </c>
      <c r="Q16" s="15">
        <f t="shared" si="2"/>
        <v>23</v>
      </c>
      <c r="R16" s="15">
        <f t="shared" si="2"/>
        <v>23</v>
      </c>
      <c r="S16" s="15">
        <f t="shared" si="2"/>
        <v>23</v>
      </c>
      <c r="T16" s="8">
        <f>T15+10*LOG10(T4)</f>
        <v>23</v>
      </c>
      <c r="U16" s="8">
        <f>U15+10*LOG10(U4)</f>
        <v>23</v>
      </c>
      <c r="V16" s="8">
        <f>V15+10*LOG10(V4)</f>
        <v>23</v>
      </c>
      <c r="W16" s="8">
        <f>W15+10*LOG10(W4)</f>
        <v>23</v>
      </c>
    </row>
    <row r="17" spans="1:23" ht="28.3">
      <c r="A17" s="7" t="s">
        <v>35</v>
      </c>
      <c r="B17" s="15">
        <f t="shared" ref="B17:G17" si="3">B15+10*LOG10(B41/1000000)</f>
        <v>21.396037294708371</v>
      </c>
      <c r="C17" s="15">
        <f t="shared" si="3"/>
        <v>21.396037294708371</v>
      </c>
      <c r="D17" s="15">
        <f t="shared" si="3"/>
        <v>18.385737338068559</v>
      </c>
      <c r="E17" s="15">
        <f t="shared" si="3"/>
        <v>18.385737338068559</v>
      </c>
      <c r="F17" s="15">
        <f t="shared" si="3"/>
        <v>21.396037294708371</v>
      </c>
      <c r="G17" s="15">
        <f t="shared" si="3"/>
        <v>21.396037294708371</v>
      </c>
      <c r="H17" s="73">
        <f>H15+10*LOG10(H41/1000000)</f>
        <v>21.396037294708371</v>
      </c>
      <c r="I17" s="73">
        <f>I15+10*LOG10(I41/1000000)</f>
        <v>21.396037294708371</v>
      </c>
      <c r="J17" s="73">
        <f>J15+10*LOG10(J41/1000000)</f>
        <v>18.385737338068559</v>
      </c>
      <c r="K17" s="73">
        <f>K15+10*LOG10(K41/1000000)</f>
        <v>18.385737338068559</v>
      </c>
      <c r="L17" s="15">
        <f t="shared" ref="L17:M17" si="4">L15+10*LOG10(L41/1000000)</f>
        <v>21.396037294708371</v>
      </c>
      <c r="M17" s="15">
        <f t="shared" si="4"/>
        <v>21.396037294708371</v>
      </c>
      <c r="N17" s="8">
        <f t="shared" ref="N17:S17" si="5">N15+10*LOG10(N41/1000000)</f>
        <v>21.396037294708371</v>
      </c>
      <c r="O17" s="8">
        <f t="shared" si="5"/>
        <v>21.396037294708371</v>
      </c>
      <c r="P17" s="15">
        <f t="shared" si="5"/>
        <v>21.396037294708371</v>
      </c>
      <c r="Q17" s="15">
        <f t="shared" si="5"/>
        <v>21.396037294708371</v>
      </c>
      <c r="R17" s="15">
        <f t="shared" si="5"/>
        <v>18.385737338068559</v>
      </c>
      <c r="S17" s="15">
        <f t="shared" si="5"/>
        <v>18.385737338068559</v>
      </c>
      <c r="T17" s="8">
        <f>T15+10*LOG10(T41/1000000)</f>
        <v>21.396037294708371</v>
      </c>
      <c r="U17" s="8">
        <f>U15+10*LOG10(U41/1000000)</f>
        <v>21.396037294708371</v>
      </c>
      <c r="V17" s="8">
        <f>V15+10*LOG10(V41/1000000)</f>
        <v>18.385737338068559</v>
      </c>
      <c r="W17" s="8">
        <f>W15+10*LOG10(W41/1000000)</f>
        <v>18.385737338068559</v>
      </c>
    </row>
    <row r="18" spans="1:23" ht="42.45">
      <c r="A18" s="16" t="s">
        <v>37</v>
      </c>
      <c r="B18" s="15">
        <f t="shared" ref="B18:G18" si="6">B19+10*LOG10(B12/B13)-B20</f>
        <v>26.061799739838872</v>
      </c>
      <c r="C18" s="15">
        <f t="shared" si="6"/>
        <v>26.061799739838872</v>
      </c>
      <c r="D18" s="15">
        <f t="shared" si="6"/>
        <v>26.061799739838872</v>
      </c>
      <c r="E18" s="15">
        <f t="shared" si="6"/>
        <v>26.061799739838872</v>
      </c>
      <c r="F18" s="15">
        <f t="shared" si="6"/>
        <v>19.891799739838874</v>
      </c>
      <c r="G18" s="15">
        <f t="shared" si="6"/>
        <v>19.891799739838874</v>
      </c>
      <c r="H18" s="73">
        <f>H19+10*LOG10(H12/H13)-H20</f>
        <v>26.061799739838872</v>
      </c>
      <c r="I18" s="73">
        <f>I19+10*LOG10(I12/I13)-I20</f>
        <v>26.061799739838872</v>
      </c>
      <c r="J18" s="73">
        <f>J19+10*LOG10(J12/J13)-J20</f>
        <v>26.061799739838872</v>
      </c>
      <c r="K18" s="73">
        <f>K19+10*LOG10(K12/K13)-K20</f>
        <v>26.061799739838872</v>
      </c>
      <c r="L18" s="15">
        <f t="shared" ref="L18:M18" si="7">L19+10*LOG10(L12/L13)-L20</f>
        <v>22.581799739838871</v>
      </c>
      <c r="M18" s="15">
        <f t="shared" si="7"/>
        <v>22.581799739838871</v>
      </c>
      <c r="N18" s="8">
        <f t="shared" ref="N18:S18" si="8">N19+10*LOG10(N12/N13)-N20</f>
        <v>26.061799739838872</v>
      </c>
      <c r="O18" s="8">
        <f t="shared" si="8"/>
        <v>26.061799739838872</v>
      </c>
      <c r="P18" s="15">
        <f t="shared" si="8"/>
        <v>26.061799739838872</v>
      </c>
      <c r="Q18" s="15">
        <f t="shared" si="8"/>
        <v>26.061799739838872</v>
      </c>
      <c r="R18" s="15">
        <f t="shared" si="8"/>
        <v>26.061799739838872</v>
      </c>
      <c r="S18" s="15">
        <f t="shared" si="8"/>
        <v>26.061799739838872</v>
      </c>
      <c r="T18" s="8">
        <f>T19+10*LOG10(T12/T13)-T20</f>
        <v>17.061799739838872</v>
      </c>
      <c r="U18" s="8">
        <f>U19+10*LOG10(U12/U13)-U20</f>
        <v>17.061799739838872</v>
      </c>
      <c r="V18" s="8">
        <f>V19+10*LOG10(V12/V13)-V20</f>
        <v>17.061799739838872</v>
      </c>
      <c r="W18" s="8">
        <f>W19+10*LOG10(W12/W13)-W20</f>
        <v>17.061799739838872</v>
      </c>
    </row>
    <row r="19" spans="1:23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15">
        <v>8</v>
      </c>
      <c r="G19" s="15">
        <v>8</v>
      </c>
      <c r="H19" s="73">
        <v>8</v>
      </c>
      <c r="I19" s="73">
        <v>8</v>
      </c>
      <c r="J19" s="73">
        <v>8</v>
      </c>
      <c r="K19" s="73">
        <v>8</v>
      </c>
      <c r="L19" s="87">
        <v>8</v>
      </c>
      <c r="M19" s="87">
        <v>8</v>
      </c>
      <c r="N19" s="8">
        <v>8</v>
      </c>
      <c r="O19" s="8">
        <v>8</v>
      </c>
      <c r="P19" s="15">
        <v>8</v>
      </c>
      <c r="Q19" s="15">
        <v>8</v>
      </c>
      <c r="R19" s="15">
        <v>8</v>
      </c>
      <c r="S19" s="15">
        <v>8</v>
      </c>
      <c r="T19" s="8">
        <v>8</v>
      </c>
      <c r="U19" s="8">
        <v>8</v>
      </c>
      <c r="V19" s="8">
        <v>8</v>
      </c>
      <c r="W19" s="8">
        <v>8</v>
      </c>
    </row>
    <row r="20" spans="1:23" ht="42.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23">
        <v>6.17</v>
      </c>
      <c r="G20" s="23">
        <v>6.17</v>
      </c>
      <c r="H20" s="72">
        <v>0</v>
      </c>
      <c r="I20" s="72">
        <v>0</v>
      </c>
      <c r="J20" s="72">
        <v>0</v>
      </c>
      <c r="K20" s="72">
        <v>0</v>
      </c>
      <c r="L20" s="86">
        <v>3.48</v>
      </c>
      <c r="M20" s="86">
        <v>3.48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6">
        <v>0</v>
      </c>
      <c r="T20" s="86">
        <v>9</v>
      </c>
      <c r="U20" s="86">
        <v>9</v>
      </c>
      <c r="V20" s="86">
        <v>9</v>
      </c>
      <c r="W20" s="86">
        <v>9</v>
      </c>
    </row>
    <row r="21" spans="1:23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72">
        <v>0</v>
      </c>
      <c r="I21" s="72">
        <v>0</v>
      </c>
      <c r="J21" s="72">
        <v>0</v>
      </c>
      <c r="K21" s="72">
        <v>0</v>
      </c>
      <c r="L21" s="86">
        <v>-5</v>
      </c>
      <c r="M21" s="86">
        <v>-5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86">
        <v>0</v>
      </c>
      <c r="W21" s="86">
        <v>0</v>
      </c>
    </row>
    <row r="22" spans="1:23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73">
        <v>0</v>
      </c>
      <c r="I22" s="73">
        <v>0</v>
      </c>
      <c r="J22" s="73">
        <v>0</v>
      </c>
      <c r="K22" s="73">
        <v>0</v>
      </c>
      <c r="L22" s="15">
        <v>0</v>
      </c>
      <c r="M22" s="15">
        <v>0</v>
      </c>
      <c r="N22" s="8">
        <v>0</v>
      </c>
      <c r="O22" s="8">
        <v>0</v>
      </c>
      <c r="P22" s="15">
        <v>0</v>
      </c>
      <c r="Q22" s="15">
        <v>0</v>
      </c>
      <c r="R22" s="15">
        <v>0</v>
      </c>
      <c r="S22" s="15">
        <v>0</v>
      </c>
      <c r="T22" s="8">
        <v>0</v>
      </c>
      <c r="U22" s="8">
        <v>0</v>
      </c>
      <c r="V22" s="8">
        <v>0</v>
      </c>
      <c r="W22" s="8">
        <v>0</v>
      </c>
    </row>
    <row r="23" spans="1:23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73">
        <v>0</v>
      </c>
      <c r="I23" s="73">
        <v>0</v>
      </c>
      <c r="J23" s="73">
        <v>0</v>
      </c>
      <c r="K23" s="73">
        <v>0</v>
      </c>
      <c r="L23" s="15">
        <v>0</v>
      </c>
      <c r="M23" s="15">
        <v>0</v>
      </c>
      <c r="N23" s="8">
        <v>0</v>
      </c>
      <c r="O23" s="8">
        <v>0</v>
      </c>
      <c r="P23" s="15">
        <v>0</v>
      </c>
      <c r="Q23" s="15">
        <v>0</v>
      </c>
      <c r="R23" s="15">
        <v>0</v>
      </c>
      <c r="S23" s="15">
        <v>0</v>
      </c>
      <c r="T23" s="8">
        <v>0</v>
      </c>
      <c r="U23" s="8">
        <v>0</v>
      </c>
      <c r="V23" s="8">
        <v>0</v>
      </c>
      <c r="W23" s="8">
        <v>0</v>
      </c>
    </row>
    <row r="24" spans="1:23" ht="28.3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15">
        <v>3</v>
      </c>
      <c r="G24" s="15">
        <v>3</v>
      </c>
      <c r="H24" s="73">
        <v>3</v>
      </c>
      <c r="I24" s="73">
        <v>3</v>
      </c>
      <c r="J24" s="73">
        <v>3</v>
      </c>
      <c r="K24" s="73">
        <v>3</v>
      </c>
      <c r="L24" s="15">
        <v>3</v>
      </c>
      <c r="M24" s="15">
        <v>3</v>
      </c>
      <c r="N24" s="8">
        <v>3</v>
      </c>
      <c r="O24" s="8">
        <v>3</v>
      </c>
      <c r="P24" s="15">
        <v>3</v>
      </c>
      <c r="Q24" s="15">
        <v>3</v>
      </c>
      <c r="R24" s="15">
        <v>3</v>
      </c>
      <c r="S24" s="15">
        <v>3</v>
      </c>
      <c r="T24" s="8">
        <v>3</v>
      </c>
      <c r="U24" s="8">
        <v>3</v>
      </c>
      <c r="V24" s="8">
        <v>3</v>
      </c>
      <c r="W24" s="8">
        <v>3</v>
      </c>
    </row>
    <row r="25" spans="1:23">
      <c r="A25" s="7" t="s">
        <v>49</v>
      </c>
      <c r="B25" s="15">
        <f t="shared" ref="B25:G25" si="9">B17+B18+B21+B22-B24</f>
        <v>44.457837034547239</v>
      </c>
      <c r="C25" s="15">
        <f t="shared" si="9"/>
        <v>44.457837034547239</v>
      </c>
      <c r="D25" s="15">
        <f t="shared" si="9"/>
        <v>41.447537077907427</v>
      </c>
      <c r="E25" s="15">
        <f t="shared" si="9"/>
        <v>41.447537077907427</v>
      </c>
      <c r="F25" s="15">
        <f t="shared" si="9"/>
        <v>38.287837034547245</v>
      </c>
      <c r="G25" s="15">
        <f t="shared" si="9"/>
        <v>38.287837034547245</v>
      </c>
      <c r="H25" s="73">
        <f>H17+H18+H21+H22-H24</f>
        <v>44.457837034547239</v>
      </c>
      <c r="I25" s="73">
        <f>I17+I18+I21+I22-I24</f>
        <v>44.457837034547239</v>
      </c>
      <c r="J25" s="73">
        <f>J17+J18+J21+J22-J24</f>
        <v>41.447537077907427</v>
      </c>
      <c r="K25" s="73">
        <f>K17+K18+K21+K22-K24</f>
        <v>41.447537077907427</v>
      </c>
      <c r="L25" s="15">
        <f t="shared" ref="L25:M25" si="10">L17+L18+L21+L22-L24</f>
        <v>35.977837034547242</v>
      </c>
      <c r="M25" s="15">
        <f t="shared" si="10"/>
        <v>35.977837034547242</v>
      </c>
      <c r="N25" s="8">
        <f t="shared" ref="N25:S25" si="11">N17+N18+N21+N22-N24</f>
        <v>44.457837034547239</v>
      </c>
      <c r="O25" s="8">
        <f t="shared" si="11"/>
        <v>44.457837034547239</v>
      </c>
      <c r="P25" s="15">
        <f t="shared" si="11"/>
        <v>44.457837034547239</v>
      </c>
      <c r="Q25" s="15">
        <f t="shared" si="11"/>
        <v>44.457837034547239</v>
      </c>
      <c r="R25" s="15">
        <f t="shared" si="11"/>
        <v>41.447537077907427</v>
      </c>
      <c r="S25" s="15">
        <f t="shared" si="11"/>
        <v>41.447537077907427</v>
      </c>
      <c r="T25" s="8">
        <f>T17+T18+T21+T22-T24</f>
        <v>35.457837034547239</v>
      </c>
      <c r="U25" s="8">
        <f>U17+U18+U21+U22-U24</f>
        <v>35.457837034547239</v>
      </c>
      <c r="V25" s="8">
        <f>V17+V18+V21+V22-V24</f>
        <v>32.447537077907427</v>
      </c>
      <c r="W25" s="8">
        <f>W17+W18+W21+W22-W24</f>
        <v>32.447537077907427</v>
      </c>
    </row>
    <row r="26" spans="1:23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33" t="s">
        <v>16</v>
      </c>
      <c r="G26" s="33" t="s">
        <v>16</v>
      </c>
      <c r="H26" s="70" t="s">
        <v>16</v>
      </c>
      <c r="I26" s="70" t="s">
        <v>16</v>
      </c>
      <c r="J26" s="70" t="s">
        <v>16</v>
      </c>
      <c r="K26" s="70" t="s">
        <v>16</v>
      </c>
      <c r="L26" s="33" t="s">
        <v>16</v>
      </c>
      <c r="M26" s="33" t="s">
        <v>16</v>
      </c>
      <c r="N26" s="99" t="s">
        <v>16</v>
      </c>
      <c r="O26" s="99" t="s">
        <v>16</v>
      </c>
      <c r="P26" s="33" t="s">
        <v>16</v>
      </c>
      <c r="Q26" s="33" t="s">
        <v>16</v>
      </c>
      <c r="R26" s="33" t="s">
        <v>16</v>
      </c>
      <c r="S26" s="33" t="s">
        <v>16</v>
      </c>
      <c r="T26" s="99" t="s">
        <v>16</v>
      </c>
      <c r="U26" s="99" t="s">
        <v>16</v>
      </c>
      <c r="V26" s="99" t="s">
        <v>16</v>
      </c>
      <c r="W26" s="99" t="s">
        <v>16</v>
      </c>
    </row>
    <row r="27" spans="1:23">
      <c r="A27" s="4" t="s">
        <v>52</v>
      </c>
      <c r="B27" s="14"/>
      <c r="C27" s="14"/>
      <c r="D27" s="14"/>
      <c r="E27" s="14"/>
      <c r="F27" s="14"/>
      <c r="G27" s="14"/>
      <c r="H27" s="74"/>
      <c r="I27" s="74"/>
      <c r="J27" s="74"/>
      <c r="K27" s="7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1:23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15">
        <v>8</v>
      </c>
      <c r="G28" s="15">
        <v>4</v>
      </c>
      <c r="H28" s="73">
        <v>8</v>
      </c>
      <c r="I28" s="73">
        <v>4</v>
      </c>
      <c r="J28" s="73">
        <v>8</v>
      </c>
      <c r="K28" s="73">
        <v>4</v>
      </c>
      <c r="L28" s="15">
        <v>8</v>
      </c>
      <c r="M28" s="15">
        <v>4</v>
      </c>
      <c r="N28" s="8">
        <v>8</v>
      </c>
      <c r="O28" s="8">
        <v>4</v>
      </c>
      <c r="P28" s="15">
        <v>8</v>
      </c>
      <c r="Q28" s="15">
        <v>4</v>
      </c>
      <c r="R28" s="15">
        <v>8</v>
      </c>
      <c r="S28" s="15">
        <v>4</v>
      </c>
      <c r="T28" s="8">
        <v>8</v>
      </c>
      <c r="U28" s="8">
        <v>4</v>
      </c>
      <c r="V28" s="8">
        <v>8</v>
      </c>
      <c r="W28" s="8">
        <v>4</v>
      </c>
    </row>
    <row r="29" spans="1:23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15">
        <v>2</v>
      </c>
      <c r="G29" s="15">
        <v>1</v>
      </c>
      <c r="H29" s="73">
        <v>2</v>
      </c>
      <c r="I29" s="73">
        <v>1</v>
      </c>
      <c r="J29" s="73">
        <v>2</v>
      </c>
      <c r="K29" s="73">
        <v>1</v>
      </c>
      <c r="L29" s="15">
        <v>2</v>
      </c>
      <c r="M29" s="15">
        <v>1</v>
      </c>
      <c r="N29" s="8">
        <v>2</v>
      </c>
      <c r="O29" s="8">
        <v>1</v>
      </c>
      <c r="P29" s="15">
        <v>2</v>
      </c>
      <c r="Q29" s="15">
        <v>1</v>
      </c>
      <c r="R29" s="15">
        <v>2</v>
      </c>
      <c r="S29" s="15">
        <v>1</v>
      </c>
      <c r="T29" s="8">
        <v>2</v>
      </c>
      <c r="U29" s="8">
        <v>1</v>
      </c>
      <c r="V29" s="8">
        <v>2</v>
      </c>
      <c r="W29" s="8">
        <v>1</v>
      </c>
    </row>
    <row r="30" spans="1:23" ht="56.6">
      <c r="A30" s="7" t="s">
        <v>55</v>
      </c>
      <c r="B30" s="15">
        <f t="shared" ref="B30:G30" si="12">B31+10*LOG10(B28/B29)-B32</f>
        <v>11.020599913279625</v>
      </c>
      <c r="C30" s="15">
        <f t="shared" si="12"/>
        <v>11.020599913279625</v>
      </c>
      <c r="D30" s="15">
        <f t="shared" si="12"/>
        <v>11.020599913279625</v>
      </c>
      <c r="E30" s="15">
        <f t="shared" si="12"/>
        <v>11.020599913279625</v>
      </c>
      <c r="F30" s="15">
        <f t="shared" si="12"/>
        <v>11.020599913279625</v>
      </c>
      <c r="G30" s="15">
        <f t="shared" si="12"/>
        <v>11.020599913279625</v>
      </c>
      <c r="H30" s="73">
        <f>H31+10*LOG10(H28/H29)-H32</f>
        <v>11.020599913279625</v>
      </c>
      <c r="I30" s="73">
        <f>I31+10*LOG10(I28/I29)-I32</f>
        <v>11.020599913279625</v>
      </c>
      <c r="J30" s="73">
        <f>J31+10*LOG10(J28/J29)-J32</f>
        <v>11.020599913279625</v>
      </c>
      <c r="K30" s="73">
        <f>K31+10*LOG10(K28/K29)-K32</f>
        <v>11.020599913279625</v>
      </c>
      <c r="L30" s="15">
        <f t="shared" ref="L30:M30" si="13">L31+10*LOG10(L28/L29)-L32</f>
        <v>11.020599913279625</v>
      </c>
      <c r="M30" s="15">
        <f t="shared" si="13"/>
        <v>11.020599913279625</v>
      </c>
      <c r="N30" s="8">
        <f t="shared" ref="N30:S30" si="14">N31+10*LOG10(N28/N29)-N32</f>
        <v>11.020599913279625</v>
      </c>
      <c r="O30" s="8">
        <f t="shared" si="14"/>
        <v>11.020599913279625</v>
      </c>
      <c r="P30" s="15">
        <f t="shared" si="14"/>
        <v>11.020599913279625</v>
      </c>
      <c r="Q30" s="15">
        <f t="shared" si="14"/>
        <v>11.020599913279625</v>
      </c>
      <c r="R30" s="15">
        <f t="shared" si="14"/>
        <v>11.020599913279625</v>
      </c>
      <c r="S30" s="15">
        <f t="shared" si="14"/>
        <v>11.020599913279625</v>
      </c>
      <c r="T30" s="8">
        <f>T31+10*LOG10(T28/T29)-T32</f>
        <v>5.0205999132796251</v>
      </c>
      <c r="U30" s="8">
        <f>U31+10*LOG10(U28/U29)-U32</f>
        <v>5.0205999132796251</v>
      </c>
      <c r="V30" s="8">
        <f>V31+10*LOG10(V28/V29)-V32</f>
        <v>5.0205999132796251</v>
      </c>
      <c r="W30" s="8">
        <f>W31+10*LOG10(W28/W29)-W32</f>
        <v>5.0205999132796251</v>
      </c>
    </row>
    <row r="31" spans="1:23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15">
        <v>5</v>
      </c>
      <c r="G31" s="15">
        <v>5</v>
      </c>
      <c r="H31" s="73">
        <v>5</v>
      </c>
      <c r="I31" s="73">
        <v>5</v>
      </c>
      <c r="J31" s="73">
        <v>5</v>
      </c>
      <c r="K31" s="73">
        <v>5</v>
      </c>
      <c r="L31" s="15">
        <v>5</v>
      </c>
      <c r="M31" s="15">
        <v>5</v>
      </c>
      <c r="N31" s="8">
        <v>5</v>
      </c>
      <c r="O31" s="8">
        <v>5</v>
      </c>
      <c r="P31" s="15">
        <v>5</v>
      </c>
      <c r="Q31" s="15">
        <v>5</v>
      </c>
      <c r="R31" s="15">
        <v>5</v>
      </c>
      <c r="S31" s="15">
        <v>5</v>
      </c>
      <c r="T31" s="8">
        <v>5</v>
      </c>
      <c r="U31" s="8">
        <v>5</v>
      </c>
      <c r="V31" s="8">
        <v>5</v>
      </c>
      <c r="W31" s="8">
        <v>5</v>
      </c>
    </row>
    <row r="32" spans="1:23" ht="42.45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72">
        <v>0</v>
      </c>
      <c r="I32" s="72">
        <v>0</v>
      </c>
      <c r="J32" s="72">
        <v>0</v>
      </c>
      <c r="K32" s="72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6</v>
      </c>
      <c r="U32" s="86">
        <v>6</v>
      </c>
      <c r="V32" s="86">
        <v>6</v>
      </c>
      <c r="W32" s="86">
        <v>6</v>
      </c>
    </row>
    <row r="33" spans="1:23" ht="28.3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73">
        <v>0</v>
      </c>
      <c r="I33" s="73">
        <v>0</v>
      </c>
      <c r="J33" s="73">
        <v>0</v>
      </c>
      <c r="K33" s="73">
        <v>0</v>
      </c>
      <c r="L33" s="15">
        <v>0</v>
      </c>
      <c r="M33" s="15">
        <v>0</v>
      </c>
      <c r="N33" s="8">
        <v>0</v>
      </c>
      <c r="O33" s="8">
        <v>0</v>
      </c>
      <c r="P33" s="15">
        <v>0</v>
      </c>
      <c r="Q33" s="15">
        <v>0</v>
      </c>
      <c r="R33" s="15">
        <v>0</v>
      </c>
      <c r="S33" s="15">
        <v>0</v>
      </c>
      <c r="T33" s="8">
        <v>0</v>
      </c>
      <c r="U33" s="8">
        <v>0</v>
      </c>
      <c r="V33" s="8">
        <v>0</v>
      </c>
      <c r="W33" s="8">
        <v>0</v>
      </c>
    </row>
    <row r="34" spans="1:23" ht="28.3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15">
        <v>1</v>
      </c>
      <c r="G34" s="15">
        <v>1</v>
      </c>
      <c r="H34" s="73">
        <v>1</v>
      </c>
      <c r="I34" s="73">
        <v>1</v>
      </c>
      <c r="J34" s="73">
        <v>1</v>
      </c>
      <c r="K34" s="73">
        <v>1</v>
      </c>
      <c r="L34" s="15">
        <v>1</v>
      </c>
      <c r="M34" s="15">
        <v>1</v>
      </c>
      <c r="N34" s="8">
        <v>1</v>
      </c>
      <c r="O34" s="8">
        <v>1</v>
      </c>
      <c r="P34" s="15">
        <v>1</v>
      </c>
      <c r="Q34" s="15">
        <v>1</v>
      </c>
      <c r="R34" s="15">
        <v>1</v>
      </c>
      <c r="S34" s="15">
        <v>1</v>
      </c>
      <c r="T34" s="8">
        <v>1</v>
      </c>
      <c r="U34" s="8">
        <v>1</v>
      </c>
      <c r="V34" s="8">
        <v>1</v>
      </c>
      <c r="W34" s="8">
        <v>1</v>
      </c>
    </row>
    <row r="35" spans="1:23">
      <c r="A35" s="7" t="s">
        <v>60</v>
      </c>
      <c r="B35" s="8">
        <v>7</v>
      </c>
      <c r="C35" s="8">
        <v>7</v>
      </c>
      <c r="D35" s="8">
        <v>7</v>
      </c>
      <c r="E35" s="8">
        <v>7</v>
      </c>
      <c r="F35" s="8">
        <v>10</v>
      </c>
      <c r="G35" s="8">
        <v>10</v>
      </c>
      <c r="H35" s="69">
        <v>7</v>
      </c>
      <c r="I35" s="69">
        <v>7</v>
      </c>
      <c r="J35" s="69">
        <v>7</v>
      </c>
      <c r="K35" s="69">
        <v>7</v>
      </c>
      <c r="L35" s="15">
        <v>10</v>
      </c>
      <c r="M35" s="15">
        <v>10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</row>
    <row r="36" spans="1:23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69">
        <v>-174</v>
      </c>
      <c r="I36" s="69">
        <v>-174</v>
      </c>
      <c r="J36" s="69">
        <v>-174</v>
      </c>
      <c r="K36" s="69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</row>
    <row r="37" spans="1:23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23">
        <v>-999</v>
      </c>
      <c r="G37" s="23">
        <v>-999</v>
      </c>
      <c r="H37" s="72">
        <v>-999</v>
      </c>
      <c r="I37" s="72">
        <v>-999</v>
      </c>
      <c r="J37" s="72">
        <v>-999</v>
      </c>
      <c r="K37" s="72">
        <v>-999</v>
      </c>
      <c r="L37" s="86">
        <v>-174</v>
      </c>
      <c r="M37" s="86">
        <v>-174</v>
      </c>
      <c r="N37" s="86">
        <v>-174</v>
      </c>
      <c r="O37" s="86">
        <v>-174</v>
      </c>
      <c r="P37" s="86">
        <v>-999</v>
      </c>
      <c r="Q37" s="86">
        <v>-999</v>
      </c>
      <c r="R37" s="86">
        <v>-999</v>
      </c>
      <c r="S37" s="86">
        <v>-999</v>
      </c>
      <c r="T37" s="86">
        <v>-999</v>
      </c>
      <c r="U37" s="86">
        <v>-999</v>
      </c>
      <c r="V37" s="86">
        <v>-999</v>
      </c>
      <c r="W37" s="86">
        <v>-999</v>
      </c>
    </row>
    <row r="38" spans="1:23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15" t="s">
        <v>16</v>
      </c>
      <c r="G38" s="15" t="s">
        <v>16</v>
      </c>
      <c r="H38" s="73" t="s">
        <v>16</v>
      </c>
      <c r="I38" s="73" t="s">
        <v>16</v>
      </c>
      <c r="J38" s="73" t="s">
        <v>16</v>
      </c>
      <c r="K38" s="73" t="s">
        <v>16</v>
      </c>
      <c r="L38" s="15" t="s">
        <v>16</v>
      </c>
      <c r="M38" s="15" t="s">
        <v>16</v>
      </c>
      <c r="N38" s="8" t="s">
        <v>16</v>
      </c>
      <c r="O38" s="8" t="s">
        <v>16</v>
      </c>
      <c r="P38" s="15" t="s">
        <v>16</v>
      </c>
      <c r="Q38" s="15" t="s">
        <v>16</v>
      </c>
      <c r="R38" s="15" t="s">
        <v>16</v>
      </c>
      <c r="S38" s="15" t="s">
        <v>16</v>
      </c>
      <c r="T38" s="8" t="s">
        <v>16</v>
      </c>
      <c r="U38" s="8" t="s">
        <v>16</v>
      </c>
      <c r="V38" s="8" t="s">
        <v>16</v>
      </c>
      <c r="W38" s="8" t="s">
        <v>16</v>
      </c>
    </row>
    <row r="39" spans="1:23" ht="28.3">
      <c r="A39" s="7" t="s">
        <v>108</v>
      </c>
      <c r="B39" s="15">
        <f t="shared" ref="B39:G39" si="15">10*LOG10(10^((B35+B36)/10)+10^(B37/10))</f>
        <v>-167.00000000000003</v>
      </c>
      <c r="C39" s="15">
        <f t="shared" si="15"/>
        <v>-167.00000000000003</v>
      </c>
      <c r="D39" s="15">
        <f t="shared" si="15"/>
        <v>-167.00000000000003</v>
      </c>
      <c r="E39" s="15">
        <f t="shared" si="15"/>
        <v>-167.00000000000003</v>
      </c>
      <c r="F39" s="15">
        <f t="shared" si="15"/>
        <v>-164</v>
      </c>
      <c r="G39" s="15">
        <f t="shared" si="15"/>
        <v>-164</v>
      </c>
      <c r="H39" s="73">
        <f>10*LOG10(10^((H35+H36)/10)+10^(H37/10))</f>
        <v>-167.00000000000003</v>
      </c>
      <c r="I39" s="73">
        <f>10*LOG10(10^((I35+I36)/10)+10^(I37/10))</f>
        <v>-167.00000000000003</v>
      </c>
      <c r="J39" s="73">
        <f>10*LOG10(10^((J35+J36)/10)+10^(J37/10))</f>
        <v>-167.00000000000003</v>
      </c>
      <c r="K39" s="73">
        <f>10*LOG10(10^((K35+K36)/10)+10^(K37/10))</f>
        <v>-167.00000000000003</v>
      </c>
      <c r="L39" s="15">
        <f t="shared" ref="L39:M39" si="16">10*LOG10(10^((L35+L36)/10)+10^(L37/10))</f>
        <v>-163.58607314841774</v>
      </c>
      <c r="M39" s="15">
        <f t="shared" si="16"/>
        <v>-163.58607314841774</v>
      </c>
      <c r="N39" s="8">
        <f t="shared" ref="N39:S39" si="17">10*LOG10(10^((N35+N36)/10)+10^(N37/10))</f>
        <v>-166.20990250347435</v>
      </c>
      <c r="O39" s="8">
        <f t="shared" si="17"/>
        <v>-166.20990250347435</v>
      </c>
      <c r="P39" s="15">
        <f t="shared" si="17"/>
        <v>-167.00000000000003</v>
      </c>
      <c r="Q39" s="15">
        <f t="shared" si="17"/>
        <v>-167.00000000000003</v>
      </c>
      <c r="R39" s="15">
        <f t="shared" si="17"/>
        <v>-167.00000000000003</v>
      </c>
      <c r="S39" s="15">
        <f t="shared" si="17"/>
        <v>-167.00000000000003</v>
      </c>
      <c r="T39" s="8">
        <f>10*LOG10(10^((T35+T36)/10)+10^(T37/10))</f>
        <v>-167.00000000000003</v>
      </c>
      <c r="U39" s="8">
        <f>10*LOG10(10^((U35+U36)/10)+10^(U37/10))</f>
        <v>-167.00000000000003</v>
      </c>
      <c r="V39" s="8">
        <f>10*LOG10(10^((V35+V36)/10)+10^(V37/10))</f>
        <v>-167.00000000000003</v>
      </c>
      <c r="W39" s="8">
        <f>10*LOG10(10^((W35+W36)/10)+10^(W37/10))</f>
        <v>-167.00000000000003</v>
      </c>
    </row>
    <row r="40" spans="1:23" ht="28.3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33" t="s">
        <v>16</v>
      </c>
      <c r="G40" s="33" t="s">
        <v>16</v>
      </c>
      <c r="H40" s="70" t="s">
        <v>16</v>
      </c>
      <c r="I40" s="70" t="s">
        <v>16</v>
      </c>
      <c r="J40" s="70" t="s">
        <v>16</v>
      </c>
      <c r="K40" s="70" t="s">
        <v>16</v>
      </c>
      <c r="L40" s="33" t="s">
        <v>16</v>
      </c>
      <c r="M40" s="33" t="s">
        <v>16</v>
      </c>
      <c r="N40" s="99" t="s">
        <v>16</v>
      </c>
      <c r="O40" s="99" t="s">
        <v>16</v>
      </c>
      <c r="P40" s="33" t="s">
        <v>16</v>
      </c>
      <c r="Q40" s="33" t="s">
        <v>16</v>
      </c>
      <c r="R40" s="33" t="s">
        <v>16</v>
      </c>
      <c r="S40" s="33" t="s">
        <v>16</v>
      </c>
      <c r="T40" s="99" t="s">
        <v>16</v>
      </c>
      <c r="U40" s="99" t="s">
        <v>16</v>
      </c>
      <c r="V40" s="99" t="s">
        <v>16</v>
      </c>
      <c r="W40" s="99" t="s">
        <v>16</v>
      </c>
    </row>
    <row r="41" spans="1:23">
      <c r="A41" s="24" t="s">
        <v>68</v>
      </c>
      <c r="B41" s="15">
        <f t="shared" ref="B41:C41" si="18">48*12*120*1000</f>
        <v>69120000</v>
      </c>
      <c r="C41" s="15">
        <f t="shared" si="18"/>
        <v>69120000</v>
      </c>
      <c r="D41" s="15">
        <f>24*12*120*1000</f>
        <v>34560000</v>
      </c>
      <c r="E41" s="15">
        <f>24*12*120*1000</f>
        <v>34560000</v>
      </c>
      <c r="F41" s="15">
        <f>48*12*120*1000</f>
        <v>69120000</v>
      </c>
      <c r="G41" s="15">
        <f>48*12*120*1000</f>
        <v>69120000</v>
      </c>
      <c r="H41" s="73">
        <f t="shared" ref="H41:I41" si="19">48*12*120*1000</f>
        <v>69120000</v>
      </c>
      <c r="I41" s="73">
        <f t="shared" si="19"/>
        <v>69120000</v>
      </c>
      <c r="J41" s="73">
        <f>24*12*120*1000</f>
        <v>34560000</v>
      </c>
      <c r="K41" s="73">
        <f>24*12*120*1000</f>
        <v>34560000</v>
      </c>
      <c r="L41" s="15">
        <f>48*12*120*1000</f>
        <v>69120000</v>
      </c>
      <c r="M41" s="15">
        <f>48*12*120*1000</f>
        <v>69120000</v>
      </c>
      <c r="N41" s="8">
        <f t="shared" ref="N41:Q41" si="20">48*12*120*1000</f>
        <v>69120000</v>
      </c>
      <c r="O41" s="8">
        <f t="shared" si="20"/>
        <v>69120000</v>
      </c>
      <c r="P41" s="15">
        <f t="shared" si="20"/>
        <v>69120000</v>
      </c>
      <c r="Q41" s="15">
        <f t="shared" si="20"/>
        <v>69120000</v>
      </c>
      <c r="R41" s="15">
        <f>24*12*120*1000</f>
        <v>34560000</v>
      </c>
      <c r="S41" s="15">
        <f>24*12*120*1000</f>
        <v>34560000</v>
      </c>
      <c r="T41" s="8">
        <f t="shared" ref="T41:U41" si="21">48*12*120*1000</f>
        <v>69120000</v>
      </c>
      <c r="U41" s="8">
        <f t="shared" si="21"/>
        <v>69120000</v>
      </c>
      <c r="V41" s="8">
        <f>24*12*120*1000</f>
        <v>34560000</v>
      </c>
      <c r="W41" s="8">
        <f>24*12*120*1000</f>
        <v>34560000</v>
      </c>
    </row>
    <row r="42" spans="1:23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15" t="s">
        <v>16</v>
      </c>
      <c r="G42" s="15" t="s">
        <v>16</v>
      </c>
      <c r="H42" s="73" t="s">
        <v>16</v>
      </c>
      <c r="I42" s="73" t="s">
        <v>16</v>
      </c>
      <c r="J42" s="73" t="s">
        <v>16</v>
      </c>
      <c r="K42" s="73" t="s">
        <v>16</v>
      </c>
      <c r="L42" s="15" t="s">
        <v>16</v>
      </c>
      <c r="M42" s="15" t="s">
        <v>16</v>
      </c>
      <c r="N42" s="8" t="s">
        <v>16</v>
      </c>
      <c r="O42" s="8" t="s">
        <v>16</v>
      </c>
      <c r="P42" s="15" t="s">
        <v>16</v>
      </c>
      <c r="Q42" s="15" t="s">
        <v>16</v>
      </c>
      <c r="R42" s="15" t="s">
        <v>16</v>
      </c>
      <c r="S42" s="15" t="s">
        <v>16</v>
      </c>
      <c r="T42" s="8" t="s">
        <v>16</v>
      </c>
      <c r="U42" s="8" t="s">
        <v>16</v>
      </c>
      <c r="V42" s="8" t="s">
        <v>16</v>
      </c>
      <c r="W42" s="8" t="s">
        <v>16</v>
      </c>
    </row>
    <row r="43" spans="1:23">
      <c r="A43" s="7" t="s">
        <v>71</v>
      </c>
      <c r="B43" s="15">
        <f t="shared" ref="B43:G43" si="22">B39+10*LOG10(B41)</f>
        <v>-88.603962705291664</v>
      </c>
      <c r="C43" s="15">
        <f t="shared" si="22"/>
        <v>-88.603962705291664</v>
      </c>
      <c r="D43" s="15">
        <f t="shared" si="22"/>
        <v>-91.614262661931477</v>
      </c>
      <c r="E43" s="15">
        <f t="shared" si="22"/>
        <v>-91.614262661931477</v>
      </c>
      <c r="F43" s="15">
        <f t="shared" si="22"/>
        <v>-85.603962705291636</v>
      </c>
      <c r="G43" s="15">
        <f t="shared" si="22"/>
        <v>-85.603962705291636</v>
      </c>
      <c r="H43" s="73">
        <f>H39+10*LOG10(H41)</f>
        <v>-88.603962705291664</v>
      </c>
      <c r="I43" s="73">
        <f>I39+10*LOG10(I41)</f>
        <v>-88.603962705291664</v>
      </c>
      <c r="J43" s="73">
        <f>J39+10*LOG10(J41)</f>
        <v>-91.614262661931477</v>
      </c>
      <c r="K43" s="73">
        <f>K39+10*LOG10(K41)</f>
        <v>-91.614262661931477</v>
      </c>
      <c r="L43" s="15">
        <f t="shared" ref="L43:M43" si="23">L39+10*LOG10(L41)</f>
        <v>-85.190035853709375</v>
      </c>
      <c r="M43" s="15">
        <f t="shared" si="23"/>
        <v>-85.190035853709375</v>
      </c>
      <c r="N43" s="8">
        <f t="shared" ref="N43:S43" si="24">N39+10*LOG10(N41)</f>
        <v>-87.813865208765989</v>
      </c>
      <c r="O43" s="8">
        <f t="shared" si="24"/>
        <v>-87.813865208765989</v>
      </c>
      <c r="P43" s="15">
        <f t="shared" si="24"/>
        <v>-88.603962705291664</v>
      </c>
      <c r="Q43" s="15">
        <f t="shared" si="24"/>
        <v>-88.603962705291664</v>
      </c>
      <c r="R43" s="15">
        <f t="shared" si="24"/>
        <v>-91.614262661931477</v>
      </c>
      <c r="S43" s="15">
        <f t="shared" si="24"/>
        <v>-91.614262661931477</v>
      </c>
      <c r="T43" s="8">
        <f>T39+10*LOG10(T41)</f>
        <v>-88.603962705291664</v>
      </c>
      <c r="U43" s="8">
        <f>U39+10*LOG10(U41)</f>
        <v>-88.603962705291664</v>
      </c>
      <c r="V43" s="8">
        <f>V39+10*LOG10(V41)</f>
        <v>-91.614262661931477</v>
      </c>
      <c r="W43" s="8">
        <f>W39+10*LOG10(W41)</f>
        <v>-91.614262661931477</v>
      </c>
    </row>
    <row r="44" spans="1:23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33" t="s">
        <v>16</v>
      </c>
      <c r="G44" s="33" t="s">
        <v>16</v>
      </c>
      <c r="H44" s="70" t="s">
        <v>16</v>
      </c>
      <c r="I44" s="70" t="s">
        <v>16</v>
      </c>
      <c r="J44" s="70" t="s">
        <v>16</v>
      </c>
      <c r="K44" s="70" t="s">
        <v>16</v>
      </c>
      <c r="L44" s="33" t="s">
        <v>16</v>
      </c>
      <c r="M44" s="33" t="s">
        <v>16</v>
      </c>
      <c r="N44" s="99" t="s">
        <v>16</v>
      </c>
      <c r="O44" s="99" t="s">
        <v>16</v>
      </c>
      <c r="P44" s="33" t="s">
        <v>16</v>
      </c>
      <c r="Q44" s="33" t="s">
        <v>16</v>
      </c>
      <c r="R44" s="33" t="s">
        <v>16</v>
      </c>
      <c r="S44" s="33" t="s">
        <v>16</v>
      </c>
      <c r="T44" s="99" t="s">
        <v>16</v>
      </c>
      <c r="U44" s="99" t="s">
        <v>16</v>
      </c>
      <c r="V44" s="99" t="s">
        <v>16</v>
      </c>
      <c r="W44" s="99" t="s">
        <v>16</v>
      </c>
    </row>
    <row r="45" spans="1:23">
      <c r="A45" s="21" t="s">
        <v>73</v>
      </c>
      <c r="B45" s="25">
        <v>-5.4</v>
      </c>
      <c r="C45" s="25">
        <v>-1.2</v>
      </c>
      <c r="D45" s="25">
        <v>-4.9000000000000004</v>
      </c>
      <c r="E45" s="25">
        <v>-0.5</v>
      </c>
      <c r="F45" s="25">
        <v>-7.92</v>
      </c>
      <c r="G45" s="25">
        <v>-4.54</v>
      </c>
      <c r="H45" s="75">
        <v>-4.82</v>
      </c>
      <c r="I45" s="75">
        <v>0.11</v>
      </c>
      <c r="J45" s="75">
        <v>-4.66</v>
      </c>
      <c r="K45" s="75">
        <v>0.23</v>
      </c>
      <c r="L45" s="88">
        <v>-6.31</v>
      </c>
      <c r="M45" s="88">
        <v>-2.57</v>
      </c>
      <c r="N45" s="88">
        <v>-2.25</v>
      </c>
      <c r="O45" s="88">
        <v>0.75</v>
      </c>
      <c r="P45" s="92">
        <v>-7.47</v>
      </c>
      <c r="Q45" s="92">
        <v>-3.79</v>
      </c>
      <c r="R45" s="92">
        <v>-3.76</v>
      </c>
      <c r="S45" s="92">
        <v>0.83</v>
      </c>
      <c r="T45" s="88">
        <v>-6</v>
      </c>
      <c r="U45" s="88">
        <v>-2.1</v>
      </c>
      <c r="V45" s="88">
        <v>-4.0999999999999996</v>
      </c>
      <c r="W45" s="88">
        <v>0</v>
      </c>
    </row>
    <row r="46" spans="1:23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15" t="s">
        <v>16</v>
      </c>
      <c r="G46" s="15" t="s">
        <v>16</v>
      </c>
      <c r="H46" s="73" t="s">
        <v>16</v>
      </c>
      <c r="I46" s="73" t="s">
        <v>16</v>
      </c>
      <c r="J46" s="73" t="s">
        <v>16</v>
      </c>
      <c r="K46" s="73" t="s">
        <v>16</v>
      </c>
      <c r="L46" s="15" t="s">
        <v>16</v>
      </c>
      <c r="M46" s="15" t="s">
        <v>16</v>
      </c>
      <c r="N46" s="8" t="s">
        <v>16</v>
      </c>
      <c r="O46" s="8" t="s">
        <v>16</v>
      </c>
      <c r="P46" s="15" t="s">
        <v>16</v>
      </c>
      <c r="Q46" s="15" t="s">
        <v>16</v>
      </c>
      <c r="R46" s="15" t="s">
        <v>16</v>
      </c>
      <c r="S46" s="15" t="s">
        <v>16</v>
      </c>
      <c r="T46" s="8" t="s">
        <v>16</v>
      </c>
      <c r="U46" s="8" t="s">
        <v>16</v>
      </c>
      <c r="V46" s="8" t="s">
        <v>16</v>
      </c>
      <c r="W46" s="8" t="s">
        <v>16</v>
      </c>
    </row>
    <row r="47" spans="1:23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15">
        <v>2</v>
      </c>
      <c r="G47" s="15">
        <v>2</v>
      </c>
      <c r="H47" s="73">
        <v>2</v>
      </c>
      <c r="I47" s="73">
        <v>2</v>
      </c>
      <c r="J47" s="73">
        <v>2</v>
      </c>
      <c r="K47" s="73">
        <v>2</v>
      </c>
      <c r="L47" s="15">
        <v>2</v>
      </c>
      <c r="M47" s="15">
        <v>2</v>
      </c>
      <c r="N47" s="8">
        <v>2</v>
      </c>
      <c r="O47" s="8">
        <v>2</v>
      </c>
      <c r="P47" s="15">
        <v>2</v>
      </c>
      <c r="Q47" s="15">
        <v>2</v>
      </c>
      <c r="R47" s="15">
        <v>2</v>
      </c>
      <c r="S47" s="15">
        <v>2</v>
      </c>
      <c r="T47" s="8">
        <v>2</v>
      </c>
      <c r="U47" s="8">
        <v>2</v>
      </c>
      <c r="V47" s="8">
        <v>2</v>
      </c>
      <c r="W47" s="8">
        <v>2</v>
      </c>
    </row>
    <row r="48" spans="1:23" ht="28.3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69">
        <v>0</v>
      </c>
      <c r="I48" s="69">
        <v>0</v>
      </c>
      <c r="J48" s="69">
        <v>0</v>
      </c>
      <c r="K48" s="69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</row>
    <row r="49" spans="1:23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33" t="s">
        <v>16</v>
      </c>
      <c r="G49" s="33" t="s">
        <v>16</v>
      </c>
      <c r="H49" s="70" t="s">
        <v>16</v>
      </c>
      <c r="I49" s="70" t="s">
        <v>16</v>
      </c>
      <c r="J49" s="70" t="s">
        <v>16</v>
      </c>
      <c r="K49" s="70" t="s">
        <v>16</v>
      </c>
      <c r="L49" s="33" t="s">
        <v>16</v>
      </c>
      <c r="M49" s="33" t="s">
        <v>16</v>
      </c>
      <c r="N49" s="99" t="s">
        <v>16</v>
      </c>
      <c r="O49" s="99" t="s">
        <v>16</v>
      </c>
      <c r="P49" s="33" t="s">
        <v>16</v>
      </c>
      <c r="Q49" s="33" t="s">
        <v>16</v>
      </c>
      <c r="R49" s="33" t="s">
        <v>16</v>
      </c>
      <c r="S49" s="33" t="s">
        <v>16</v>
      </c>
      <c r="T49" s="99" t="s">
        <v>16</v>
      </c>
      <c r="U49" s="99" t="s">
        <v>16</v>
      </c>
      <c r="V49" s="99" t="s">
        <v>16</v>
      </c>
      <c r="W49" s="99" t="s">
        <v>16</v>
      </c>
    </row>
    <row r="50" spans="1:23" ht="28.3">
      <c r="A50" s="7" t="s">
        <v>80</v>
      </c>
      <c r="B50" s="15">
        <f t="shared" ref="B50:G50" si="25">B43+B45+B47-B48</f>
        <v>-92.00396270529167</v>
      </c>
      <c r="C50" s="15">
        <f t="shared" si="25"/>
        <v>-87.803962705291667</v>
      </c>
      <c r="D50" s="15">
        <f t="shared" si="25"/>
        <v>-94.514262661931483</v>
      </c>
      <c r="E50" s="15">
        <f t="shared" si="25"/>
        <v>-90.114262661931477</v>
      </c>
      <c r="F50" s="15">
        <f t="shared" si="25"/>
        <v>-91.523962705291638</v>
      </c>
      <c r="G50" s="15">
        <f t="shared" si="25"/>
        <v>-88.143962705291642</v>
      </c>
      <c r="H50" s="73">
        <f>H43+H45+H47-H48</f>
        <v>-91.423962705291672</v>
      </c>
      <c r="I50" s="73">
        <f>I43+I45+I47-I48</f>
        <v>-86.493962705291665</v>
      </c>
      <c r="J50" s="73">
        <f>J43+J45+J47-J48</f>
        <v>-94.274262661931473</v>
      </c>
      <c r="K50" s="73">
        <f>K43+K45+K47-K48</f>
        <v>-89.384262661931473</v>
      </c>
      <c r="L50" s="15">
        <f t="shared" ref="L50:M50" si="26">L43+L45+L47-L48</f>
        <v>-89.500035853709377</v>
      </c>
      <c r="M50" s="15">
        <f t="shared" si="26"/>
        <v>-85.760035853709368</v>
      </c>
      <c r="N50" s="8">
        <f t="shared" ref="N50:S50" si="27">N43+N45+N47-N48</f>
        <v>-88.063865208765989</v>
      </c>
      <c r="O50" s="8">
        <f t="shared" si="27"/>
        <v>-85.063865208765989</v>
      </c>
      <c r="P50" s="15">
        <f t="shared" si="27"/>
        <v>-94.073962705291663</v>
      </c>
      <c r="Q50" s="15">
        <f t="shared" si="27"/>
        <v>-90.393962705291671</v>
      </c>
      <c r="R50" s="15">
        <f t="shared" si="27"/>
        <v>-93.374262661931482</v>
      </c>
      <c r="S50" s="15">
        <f t="shared" si="27"/>
        <v>-88.784262661931479</v>
      </c>
      <c r="T50" s="8">
        <f>T43+T45+T47-T48</f>
        <v>-92.603962705291664</v>
      </c>
      <c r="U50" s="8">
        <f>U43+U45+U47-U48</f>
        <v>-88.703962705291659</v>
      </c>
      <c r="V50" s="8">
        <f>V43+V45+V47-V48</f>
        <v>-93.714262661931471</v>
      </c>
      <c r="W50" s="8">
        <f>W43+W45+W47-W48</f>
        <v>-89.614262661931477</v>
      </c>
    </row>
    <row r="51" spans="1:23" ht="28.3">
      <c r="A51" s="7" t="s">
        <v>82</v>
      </c>
      <c r="B51" s="33" t="s">
        <v>16</v>
      </c>
      <c r="C51" s="33" t="s">
        <v>16</v>
      </c>
      <c r="D51" s="33" t="s">
        <v>16</v>
      </c>
      <c r="E51" s="33" t="s">
        <v>16</v>
      </c>
      <c r="F51" s="33" t="s">
        <v>16</v>
      </c>
      <c r="G51" s="33" t="s">
        <v>16</v>
      </c>
      <c r="H51" s="70" t="s">
        <v>16</v>
      </c>
      <c r="I51" s="70" t="s">
        <v>16</v>
      </c>
      <c r="J51" s="70" t="s">
        <v>16</v>
      </c>
      <c r="K51" s="70" t="s">
        <v>16</v>
      </c>
      <c r="L51" s="33" t="s">
        <v>16</v>
      </c>
      <c r="M51" s="33" t="s">
        <v>16</v>
      </c>
      <c r="N51" s="99" t="s">
        <v>16</v>
      </c>
      <c r="O51" s="99" t="s">
        <v>16</v>
      </c>
      <c r="P51" s="33" t="s">
        <v>16</v>
      </c>
      <c r="Q51" s="33" t="s">
        <v>16</v>
      </c>
      <c r="R51" s="33" t="s">
        <v>16</v>
      </c>
      <c r="S51" s="33" t="s">
        <v>16</v>
      </c>
      <c r="T51" s="99" t="s">
        <v>16</v>
      </c>
      <c r="U51" s="99" t="s">
        <v>16</v>
      </c>
      <c r="V51" s="99" t="s">
        <v>16</v>
      </c>
      <c r="W51" s="99" t="s">
        <v>16</v>
      </c>
    </row>
    <row r="52" spans="1:23" ht="28.3">
      <c r="A52" s="26" t="s">
        <v>83</v>
      </c>
      <c r="B52" s="39">
        <f t="shared" ref="B52:K52" si="28">B25+B30+B33-B34-B50</f>
        <v>146.48239965311853</v>
      </c>
      <c r="C52" s="39">
        <f t="shared" si="28"/>
        <v>142.28239965311855</v>
      </c>
      <c r="D52" s="39">
        <f t="shared" si="28"/>
        <v>145.98239965311853</v>
      </c>
      <c r="E52" s="39">
        <f t="shared" si="28"/>
        <v>141.58239965311853</v>
      </c>
      <c r="F52" s="39">
        <f t="shared" si="28"/>
        <v>139.8323996531185</v>
      </c>
      <c r="G52" s="39">
        <f t="shared" si="28"/>
        <v>136.4523996531185</v>
      </c>
      <c r="H52" s="76">
        <f t="shared" si="28"/>
        <v>145.90239965311855</v>
      </c>
      <c r="I52" s="76">
        <f>I25+I30+I33-I34-I50</f>
        <v>140.97239965311854</v>
      </c>
      <c r="J52" s="76">
        <f t="shared" si="28"/>
        <v>145.74239965311853</v>
      </c>
      <c r="K52" s="76">
        <f t="shared" si="28"/>
        <v>140.85239965311854</v>
      </c>
      <c r="L52" s="39">
        <f>L25+L30+L33-L34-L50</f>
        <v>135.49847280153625</v>
      </c>
      <c r="M52" s="39">
        <f>M25+M30+M33-M34-M50</f>
        <v>131.75847280153624</v>
      </c>
      <c r="N52" s="39">
        <f t="shared" ref="N52" si="29">N25+N30+N33-N34-N50</f>
        <v>142.54230215659285</v>
      </c>
      <c r="O52" s="39">
        <f>O25+O30+O33-O34-O50</f>
        <v>139.54230215659285</v>
      </c>
      <c r="P52" s="39">
        <f t="shared" ref="P52:W52" si="30">P25+P30+P33-P34-P50</f>
        <v>148.55239965311853</v>
      </c>
      <c r="Q52" s="39">
        <f>Q25+Q30+Q33-Q34-Q50</f>
        <v>144.87239965311852</v>
      </c>
      <c r="R52" s="39">
        <f t="shared" si="30"/>
        <v>144.84239965311855</v>
      </c>
      <c r="S52" s="39">
        <f t="shared" si="30"/>
        <v>140.25239965311852</v>
      </c>
      <c r="T52" s="39">
        <f t="shared" si="30"/>
        <v>132.08239965311853</v>
      </c>
      <c r="U52" s="39">
        <f>U25+U30+U33-U34-U50</f>
        <v>128.18239965311852</v>
      </c>
      <c r="V52" s="39">
        <f t="shared" si="30"/>
        <v>130.18239965311852</v>
      </c>
      <c r="W52" s="39">
        <f t="shared" si="30"/>
        <v>126.08239965311853</v>
      </c>
    </row>
    <row r="53" spans="1:23" ht="28.3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38" t="s">
        <v>16</v>
      </c>
      <c r="G53" s="38" t="s">
        <v>16</v>
      </c>
      <c r="H53" s="77" t="s">
        <v>16</v>
      </c>
      <c r="I53" s="77" t="s">
        <v>16</v>
      </c>
      <c r="J53" s="77" t="s">
        <v>16</v>
      </c>
      <c r="K53" s="77" t="s">
        <v>16</v>
      </c>
      <c r="L53" s="38" t="s">
        <v>16</v>
      </c>
      <c r="M53" s="38" t="s">
        <v>16</v>
      </c>
      <c r="N53" s="100" t="s">
        <v>16</v>
      </c>
      <c r="O53" s="100" t="s">
        <v>16</v>
      </c>
      <c r="P53" s="38" t="s">
        <v>16</v>
      </c>
      <c r="Q53" s="38" t="s">
        <v>16</v>
      </c>
      <c r="R53" s="38" t="s">
        <v>16</v>
      </c>
      <c r="S53" s="38" t="s">
        <v>16</v>
      </c>
      <c r="T53" s="100" t="s">
        <v>16</v>
      </c>
      <c r="U53" s="100" t="s">
        <v>16</v>
      </c>
      <c r="V53" s="100" t="s">
        <v>16</v>
      </c>
      <c r="W53" s="100" t="s">
        <v>16</v>
      </c>
    </row>
    <row r="54" spans="1:23">
      <c r="A54" s="4" t="s">
        <v>86</v>
      </c>
      <c r="B54" s="14"/>
      <c r="C54" s="14"/>
      <c r="D54" s="14"/>
      <c r="E54" s="14"/>
      <c r="F54" s="14"/>
      <c r="G54" s="14"/>
      <c r="H54" s="74"/>
      <c r="I54" s="74"/>
      <c r="J54" s="74"/>
      <c r="K54" s="7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</row>
    <row r="55" spans="1:23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72">
        <v>0</v>
      </c>
      <c r="I55" s="72">
        <v>0</v>
      </c>
      <c r="J55" s="72">
        <v>0</v>
      </c>
      <c r="K55" s="72">
        <v>0</v>
      </c>
      <c r="L55" s="86">
        <v>6</v>
      </c>
      <c r="M55" s="86">
        <v>6</v>
      </c>
      <c r="N55" s="86">
        <v>8.0299999999999994</v>
      </c>
      <c r="O55" s="86">
        <v>8.0299999999999994</v>
      </c>
      <c r="P55" s="86">
        <v>0</v>
      </c>
      <c r="Q55" s="86">
        <v>0</v>
      </c>
      <c r="R55" s="86">
        <v>0</v>
      </c>
      <c r="S55" s="86">
        <v>0</v>
      </c>
      <c r="T55" s="86">
        <v>0</v>
      </c>
      <c r="U55" s="86">
        <v>0</v>
      </c>
      <c r="V55" s="86">
        <v>0</v>
      </c>
      <c r="W55" s="86">
        <v>0</v>
      </c>
    </row>
    <row r="56" spans="1:23" ht="28.3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72">
        <v>0</v>
      </c>
      <c r="I56" s="72">
        <v>0</v>
      </c>
      <c r="J56" s="72">
        <v>0</v>
      </c>
      <c r="K56" s="72">
        <v>0</v>
      </c>
      <c r="L56" s="86">
        <v>8.5</v>
      </c>
      <c r="M56" s="86">
        <v>8.5</v>
      </c>
      <c r="N56" s="86">
        <v>8.48</v>
      </c>
      <c r="O56" s="86">
        <v>8.48</v>
      </c>
      <c r="P56" s="86">
        <v>0</v>
      </c>
      <c r="Q56" s="86">
        <v>0</v>
      </c>
      <c r="R56" s="86">
        <v>0</v>
      </c>
      <c r="S56" s="86">
        <v>0</v>
      </c>
      <c r="T56" s="86">
        <v>0</v>
      </c>
      <c r="U56" s="86">
        <v>0</v>
      </c>
      <c r="V56" s="86">
        <v>0</v>
      </c>
      <c r="W56" s="86">
        <v>0</v>
      </c>
    </row>
    <row r="57" spans="1:23" ht="28.3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40" t="s">
        <v>16</v>
      </c>
      <c r="G57" s="40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30" t="s">
        <v>16</v>
      </c>
      <c r="M57" s="30" t="s">
        <v>16</v>
      </c>
      <c r="N57" s="99" t="s">
        <v>16</v>
      </c>
      <c r="O57" s="99" t="s">
        <v>16</v>
      </c>
      <c r="P57" s="40" t="s">
        <v>16</v>
      </c>
      <c r="Q57" s="40" t="s">
        <v>16</v>
      </c>
      <c r="R57" s="40" t="s">
        <v>16</v>
      </c>
      <c r="S57" s="40" t="s">
        <v>16</v>
      </c>
      <c r="T57" s="99" t="s">
        <v>16</v>
      </c>
      <c r="U57" s="99" t="s">
        <v>16</v>
      </c>
      <c r="V57" s="99" t="s">
        <v>16</v>
      </c>
      <c r="W57" s="99" t="s">
        <v>16</v>
      </c>
    </row>
    <row r="58" spans="1:23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72">
        <v>0</v>
      </c>
      <c r="I58" s="72">
        <v>0</v>
      </c>
      <c r="J58" s="72">
        <v>0</v>
      </c>
      <c r="K58" s="72">
        <v>0</v>
      </c>
      <c r="L58" s="89">
        <v>0</v>
      </c>
      <c r="M58" s="89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</row>
    <row r="59" spans="1:23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72">
        <v>0</v>
      </c>
      <c r="I59" s="72">
        <v>0</v>
      </c>
      <c r="J59" s="72">
        <v>0</v>
      </c>
      <c r="K59" s="72">
        <v>0</v>
      </c>
      <c r="L59" s="89">
        <v>0</v>
      </c>
      <c r="M59" s="89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6">
        <v>0</v>
      </c>
      <c r="T59" s="86">
        <v>0</v>
      </c>
      <c r="U59" s="86">
        <v>0</v>
      </c>
      <c r="V59" s="86">
        <v>0</v>
      </c>
      <c r="W59" s="86">
        <v>0</v>
      </c>
    </row>
    <row r="60" spans="1:23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72">
        <v>0</v>
      </c>
      <c r="I60" s="72">
        <v>0</v>
      </c>
      <c r="J60" s="72">
        <v>0</v>
      </c>
      <c r="K60" s="72">
        <v>0</v>
      </c>
      <c r="L60" s="89">
        <v>0</v>
      </c>
      <c r="M60" s="89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</row>
    <row r="61" spans="1:23" ht="28.3">
      <c r="A61" s="26" t="s">
        <v>110</v>
      </c>
      <c r="B61" s="39">
        <f t="shared" ref="B61:K61" si="31">B52-B56+B58-B59+B60</f>
        <v>146.48239965311853</v>
      </c>
      <c r="C61" s="39">
        <f t="shared" si="31"/>
        <v>142.28239965311855</v>
      </c>
      <c r="D61" s="39">
        <f t="shared" si="31"/>
        <v>145.98239965311853</v>
      </c>
      <c r="E61" s="39">
        <f t="shared" si="31"/>
        <v>141.58239965311853</v>
      </c>
      <c r="F61" s="39">
        <f t="shared" si="31"/>
        <v>139.8323996531185</v>
      </c>
      <c r="G61" s="39">
        <f t="shared" si="31"/>
        <v>136.4523996531185</v>
      </c>
      <c r="H61" s="76">
        <f t="shared" si="31"/>
        <v>145.90239965311855</v>
      </c>
      <c r="I61" s="76">
        <f>I52-I56+I58-I59+I60</f>
        <v>140.97239965311854</v>
      </c>
      <c r="J61" s="76">
        <f t="shared" si="31"/>
        <v>145.74239965311853</v>
      </c>
      <c r="K61" s="76">
        <f t="shared" si="31"/>
        <v>140.85239965311854</v>
      </c>
      <c r="L61" s="27">
        <f>L52-L56+L58-L59+L60</f>
        <v>126.99847280153625</v>
      </c>
      <c r="M61" s="27">
        <f>M52-M56+M58-M59+M60</f>
        <v>123.25847280153624</v>
      </c>
      <c r="N61" s="39">
        <f t="shared" ref="N61" si="32">N52-N56+N58-N59+N60</f>
        <v>134.06230215659286</v>
      </c>
      <c r="O61" s="39">
        <f>O52-O56+O58-O59+O60</f>
        <v>131.06230215659286</v>
      </c>
      <c r="P61" s="39">
        <f t="shared" ref="P61:W61" si="33">P52-P56+P58-P59+P60</f>
        <v>148.55239965311853</v>
      </c>
      <c r="Q61" s="39">
        <f>Q52-Q56+Q58-Q59+Q60</f>
        <v>144.87239965311852</v>
      </c>
      <c r="R61" s="39">
        <f t="shared" si="33"/>
        <v>144.84239965311855</v>
      </c>
      <c r="S61" s="39">
        <f t="shared" si="33"/>
        <v>140.25239965311852</v>
      </c>
      <c r="T61" s="39">
        <f t="shared" si="33"/>
        <v>132.08239965311853</v>
      </c>
      <c r="U61" s="39">
        <f>U52-U56+U58-U59+U60</f>
        <v>128.18239965311852</v>
      </c>
      <c r="V61" s="39">
        <f t="shared" si="33"/>
        <v>130.18239965311852</v>
      </c>
      <c r="W61" s="39">
        <f t="shared" si="33"/>
        <v>126.08239965311853</v>
      </c>
    </row>
    <row r="62" spans="1:23" ht="28.3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38" t="s">
        <v>16</v>
      </c>
      <c r="G62" s="38" t="s">
        <v>16</v>
      </c>
      <c r="H62" s="77" t="s">
        <v>16</v>
      </c>
      <c r="I62" s="77" t="s">
        <v>16</v>
      </c>
      <c r="J62" s="77" t="s">
        <v>16</v>
      </c>
      <c r="K62" s="77" t="s">
        <v>16</v>
      </c>
      <c r="L62" s="29" t="s">
        <v>16</v>
      </c>
      <c r="M62" s="29" t="s">
        <v>16</v>
      </c>
      <c r="N62" s="100" t="s">
        <v>16</v>
      </c>
      <c r="O62" s="100" t="s">
        <v>16</v>
      </c>
      <c r="P62" s="38" t="s">
        <v>16</v>
      </c>
      <c r="Q62" s="38" t="s">
        <v>16</v>
      </c>
      <c r="R62" s="38" t="s">
        <v>16</v>
      </c>
      <c r="S62" s="38" t="s">
        <v>16</v>
      </c>
      <c r="T62" s="100" t="s">
        <v>16</v>
      </c>
      <c r="U62" s="100" t="s">
        <v>16</v>
      </c>
      <c r="V62" s="100" t="s">
        <v>16</v>
      </c>
      <c r="W62" s="100" t="s">
        <v>16</v>
      </c>
    </row>
    <row r="63" spans="1:23">
      <c r="A63" s="41"/>
      <c r="B63" s="42"/>
      <c r="C63" s="42"/>
      <c r="D63" s="42"/>
      <c r="E63" s="42"/>
      <c r="F63" s="42"/>
      <c r="G63" s="42"/>
      <c r="H63" s="79"/>
      <c r="I63" s="79"/>
      <c r="J63" s="79"/>
      <c r="K63" s="79"/>
      <c r="L63" s="2"/>
      <c r="M63" s="2"/>
      <c r="N63" s="101"/>
      <c r="O63" s="101"/>
      <c r="P63" s="42"/>
      <c r="Q63" s="42"/>
      <c r="R63" s="42"/>
      <c r="S63" s="42"/>
      <c r="T63" s="101"/>
      <c r="U63" s="101"/>
      <c r="V63" s="101"/>
      <c r="W63" s="101"/>
    </row>
    <row r="64" spans="1:23">
      <c r="A64" s="26" t="s">
        <v>97</v>
      </c>
      <c r="B64" s="39">
        <f t="shared" ref="B64:G64" si="34">B17+B22-B50+B21+B33</f>
        <v>113.40000000000003</v>
      </c>
      <c r="C64" s="39">
        <f t="shared" si="34"/>
        <v>109.20000000000005</v>
      </c>
      <c r="D64" s="39">
        <f t="shared" si="34"/>
        <v>112.90000000000003</v>
      </c>
      <c r="E64" s="39">
        <f t="shared" si="34"/>
        <v>108.50000000000003</v>
      </c>
      <c r="F64" s="39">
        <f t="shared" si="34"/>
        <v>112.92000000000002</v>
      </c>
      <c r="G64" s="39">
        <f t="shared" si="34"/>
        <v>109.54000000000002</v>
      </c>
      <c r="H64" s="76">
        <f>H17+H22-H50+H21+H33</f>
        <v>112.82000000000005</v>
      </c>
      <c r="I64" s="76">
        <f>I17+I22-I50+I21+I33</f>
        <v>107.89000000000004</v>
      </c>
      <c r="J64" s="76">
        <f>J17+J22-J50+J21+J33</f>
        <v>112.66000000000003</v>
      </c>
      <c r="K64" s="76">
        <f>K17+K22-K50+K21+K33</f>
        <v>107.77000000000004</v>
      </c>
      <c r="L64" s="27">
        <f t="shared" ref="L64:M64" si="35">L17+L22-L50+L21+L33</f>
        <v>105.89607314841774</v>
      </c>
      <c r="M64" s="27">
        <f t="shared" si="35"/>
        <v>102.15607314841773</v>
      </c>
      <c r="N64" s="39">
        <f t="shared" ref="N64:S64" si="36">N17+N22-N50+N21+N33</f>
        <v>109.45990250347435</v>
      </c>
      <c r="O64" s="39">
        <f t="shared" si="36"/>
        <v>106.45990250347435</v>
      </c>
      <c r="P64" s="39">
        <f t="shared" si="36"/>
        <v>115.47000000000003</v>
      </c>
      <c r="Q64" s="39">
        <f t="shared" si="36"/>
        <v>111.79000000000005</v>
      </c>
      <c r="R64" s="39">
        <f t="shared" si="36"/>
        <v>111.76000000000005</v>
      </c>
      <c r="S64" s="39">
        <f t="shared" si="36"/>
        <v>107.17000000000004</v>
      </c>
      <c r="T64" s="39">
        <f>T17+T22-T50+T21+T33</f>
        <v>114.00000000000003</v>
      </c>
      <c r="U64" s="39">
        <f>U17+U22-U50+U21+U33</f>
        <v>110.10000000000002</v>
      </c>
      <c r="V64" s="39">
        <f>V17+V22-V50+V21+V33</f>
        <v>112.10000000000002</v>
      </c>
      <c r="W64" s="39">
        <f>W17+W22-W50+W21+W33</f>
        <v>108.00000000000003</v>
      </c>
    </row>
    <row r="65" spans="1:23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38" t="s">
        <v>16</v>
      </c>
      <c r="G65" s="38" t="s">
        <v>16</v>
      </c>
      <c r="H65" s="77" t="s">
        <v>16</v>
      </c>
      <c r="I65" s="77" t="s">
        <v>16</v>
      </c>
      <c r="J65" s="77" t="s">
        <v>16</v>
      </c>
      <c r="K65" s="77" t="s">
        <v>16</v>
      </c>
      <c r="L65" s="29" t="s">
        <v>16</v>
      </c>
      <c r="M65" s="29" t="s">
        <v>16</v>
      </c>
      <c r="N65" s="100" t="s">
        <v>16</v>
      </c>
      <c r="O65" s="100" t="s">
        <v>16</v>
      </c>
      <c r="P65" s="38" t="s">
        <v>16</v>
      </c>
      <c r="Q65" s="38" t="s">
        <v>16</v>
      </c>
      <c r="R65" s="38" t="s">
        <v>16</v>
      </c>
      <c r="S65" s="38" t="s">
        <v>16</v>
      </c>
      <c r="T65" s="103" t="s">
        <v>16</v>
      </c>
      <c r="U65" s="103" t="s">
        <v>16</v>
      </c>
      <c r="V65" s="103" t="s">
        <v>16</v>
      </c>
      <c r="W65" s="103" t="s">
        <v>16</v>
      </c>
    </row>
  </sheetData>
  <mergeCells count="7">
    <mergeCell ref="T1:W1"/>
    <mergeCell ref="P1:S1"/>
    <mergeCell ref="B1:E1"/>
    <mergeCell ref="F1:G1"/>
    <mergeCell ref="H1:K1"/>
    <mergeCell ref="L1:M1"/>
    <mergeCell ref="N1:O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182760-64C2-4104-83CF-0534E743D2A6}">
  <ds:schemaRefs/>
</ds:datastoreItem>
</file>

<file path=customXml/itemProps2.xml><?xml version="1.0" encoding="utf-8"?>
<ds:datastoreItem xmlns:ds="http://schemas.openxmlformats.org/officeDocument/2006/customXml" ds:itemID="{3DB4C97F-E777-4938-90FA-2500A9B43DA3}">
  <ds:schemaRefs>
    <ds:schemaRef ds:uri="http://schemas.microsoft.com/office/2006/metadata/properties"/>
    <ds:schemaRef ds:uri="http://purl.org/dc/elements/1.1/"/>
    <ds:schemaRef ds:uri="f0c1c198-6772-4070-9fed-c99b54821fd3"/>
    <ds:schemaRef ds:uri="http://schemas.microsoft.com/office/2006/documentManagement/types"/>
    <ds:schemaRef ds:uri="http://purl.org/dc/terms/"/>
    <ds:schemaRef ds:uri="caa248ac-567e-4f8a-83ad-95641c120e6c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BF6537E-1188-49EC-BB51-9E3C33102FA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Eric Wang YP</cp:lastModifiedBy>
  <cp:lastPrinted>2006-01-19T03:50:00Z</cp:lastPrinted>
  <dcterms:created xsi:type="dcterms:W3CDTF">2003-11-11T03:59:00Z</dcterms:created>
  <dcterms:modified xsi:type="dcterms:W3CDTF">2020-10-21T18:45:09Z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
SpQXKoG3kDrHxbtwjjI2bTOdUwIkYr/W5/+ylhwSIPBkBSDq6AQyWQGUv+jLThg3nrFatU8D_x000d_
RxtLhhYzX+BOVOjRyKSUGFoqvbhe2mN9kaXYBU4xRuexYD0ZYCcYqGJrDgubNmnPhNmEYf4a_x000d_
+x3adntaFX6SA9Biln0bE</vt:lpwstr>
  </property>
  <property fmtid="{D5CDD505-2E9C-101B-9397-08002B2CF9AE}" pid="3" name="_ms_pID_7253431">
    <vt:lpwstr>D8O3VmwI+Z+PlISGjFExb4WrgeTq4XPkfm0hCre81xp56PEebhl_x000d_
XYYXFD11XlLvvike5JRQtmqtTp4NshrAT8MsoZP7ICMzMUYFkHT930bCAaaAhcJX/MpzdKQQ_x000d_
4Hyq5K+q74HwhApKetItk1FOE2x06JQRrdmUyTTBnHF0jbdXNYG1uTWPm9eJFNsKgN98Nr25_x000d_
s3UqtHQxxlK3pQexaSvmzHwV41HRA6xXiARy3iGtqp</vt:lpwstr>
  </property>
  <property fmtid="{D5CDD505-2E9C-101B-9397-08002B2CF9AE}" pid="4" name="_ms_pID_7253432">
    <vt:lpwstr>oNeTSWQYm0V5/MXRxHPt5ydn4yE2/u_x000d_
OQM/XRq8IseLeSeO9Eh/26gAvz5+qhierc1T8lvMZuPaU36C/9G9PuxqRsVgLFiPPxNFudRA_x000d_
AGuFqScwKMQtVeOuWcxq2qiNRCNBrGLp0A0L1Uba+TxrBvw/TowZdC4rQ07UpqVflcfepn32_x000d_
QtuRfZiZW20W7j/yyk5RsN1Kd44oVQTQuz4kuVKSNALeLaLc5hVkRqeL3TvVNn/</vt:lpwstr>
  </property>
  <property fmtid="{D5CDD505-2E9C-101B-9397-08002B2CF9AE}" pid="5" name="_ms_pID_7253433">
    <vt:lpwstr>OZ31sW5W4_x000d_
1++nvbQyLnNmMOnfXeqLBhOdakc=</vt:lpwstr>
  </property>
  <property fmtid="{D5CDD505-2E9C-101B-9397-08002B2CF9AE}" pid="6" name="_2015_ms_pID_725343">
    <vt:lpwstr>(3)M8vsE/wJ24qcKxQmo4AzIPfLoXax7K3JMZBJ8ztDPko/SVrMoveBhxzhMkIXgv8TzbTnHX7R_x000d_
z5aQ0CwKF9pl+LmHw/YNhPfTyXjuVLJgjAz3wvaAr7+DujX50h98bUYuBlyXtBlgX/HGeQYI_x000d_
LthUr2snWv5l74UzO9dj8zvuhfK2PQHnBwMqiArh5kcZI3XLb+ZJRiqB7hWMLCbm7OuDkXSO_x000d_
XObNt5BeqqsbHxf7aM</vt:lpwstr>
  </property>
  <property fmtid="{D5CDD505-2E9C-101B-9397-08002B2CF9AE}" pid="7" name="_2015_ms_pID_7253431">
    <vt:lpwstr>BJ+RDjnBOdRKWgz95jYIfuQWEbcwvdXb714OTvNPjSrl4S0AxKSduL_x000d_
LBC3eMKFNJhO2CP3Pskm9RDopncAz0xee+9u5f11mzIMe4BEa25xtJLQ7O8eJ1NFJaZL5gyN_x000d_
tH/417mUxNmwWhNVQsZR3Vl05VnxupcggsvnW0JjLpjvwNLxP5PUGPpIY7g2gbIQtteHh19m_x000d_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C:\Users\seunghoon.choi\Downloads\RedCapCoverage-28GHz-v000.xlsx</vt:lpwstr>
  </property>
  <property fmtid="{D5CDD505-2E9C-101B-9397-08002B2CF9AE}" pid="25" name="KSOProductBuildVer">
    <vt:lpwstr>2052-11.8.2.9022</vt:lpwstr>
  </property>
</Properties>
</file>