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vo\Desktop\"/>
    </mc:Choice>
  </mc:AlternateContent>
  <bookViews>
    <workbookView xWindow="0" yWindow="0" windowWidth="24000" windowHeight="10185" tabRatio="774" firstSheet="1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62913"/>
</workbook>
</file>

<file path=xl/calcChain.xml><?xml version="1.0" encoding="utf-8"?>
<calcChain xmlns="http://schemas.openxmlformats.org/spreadsheetml/2006/main">
  <c r="J40" i="50" l="1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B42" i="59"/>
  <c r="C40" i="59"/>
  <c r="C44" i="59" s="1"/>
  <c r="C51" i="59" s="1"/>
  <c r="C65" i="59" s="1"/>
  <c r="B40" i="59"/>
  <c r="B44" i="59" s="1"/>
  <c r="B51" i="59" s="1"/>
  <c r="B65" i="59" s="1"/>
  <c r="C30" i="59"/>
  <c r="B30" i="59"/>
  <c r="C20" i="59"/>
  <c r="B20" i="59"/>
  <c r="C18" i="59"/>
  <c r="C26" i="59" s="1"/>
  <c r="C53" i="59" s="1"/>
  <c r="C62" i="59" s="1"/>
  <c r="B18" i="59"/>
  <c r="B26" i="59" s="1"/>
  <c r="C17" i="59"/>
  <c r="B17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H65" i="62" s="1"/>
  <c r="I42" i="58"/>
  <c r="H42" i="58"/>
  <c r="I40" i="58"/>
  <c r="I44" i="58" s="1"/>
  <c r="I51" i="58" s="1"/>
  <c r="H40" i="58"/>
  <c r="H44" i="58" s="1"/>
  <c r="H51" i="58" s="1"/>
  <c r="H65" i="58" s="1"/>
  <c r="I30" i="58"/>
  <c r="H30" i="58"/>
  <c r="I20" i="58"/>
  <c r="I18" i="58" s="1"/>
  <c r="H20" i="58"/>
  <c r="H18" i="58"/>
  <c r="H26" i="58" s="1"/>
  <c r="H53" i="58" s="1"/>
  <c r="H62" i="58" s="1"/>
  <c r="I17" i="58"/>
  <c r="I65" i="58" s="1"/>
  <c r="H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H65" i="52" s="1"/>
  <c r="I30" i="52"/>
  <c r="H30" i="52"/>
  <c r="I20" i="52"/>
  <c r="H20" i="52"/>
  <c r="I18" i="52"/>
  <c r="I26" i="52" s="1"/>
  <c r="H18" i="52"/>
  <c r="H26" i="52" s="1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K40" i="50"/>
  <c r="K44" i="50" s="1"/>
  <c r="K51" i="50" s="1"/>
  <c r="J44" i="50"/>
  <c r="J51" i="50" s="1"/>
  <c r="K30" i="50"/>
  <c r="J30" i="50"/>
  <c r="K18" i="50"/>
  <c r="J18" i="50"/>
  <c r="K17" i="50"/>
  <c r="J17" i="50"/>
  <c r="I41" i="61"/>
  <c r="H41" i="61"/>
  <c r="I39" i="61"/>
  <c r="I43" i="61" s="1"/>
  <c r="I50" i="61" s="1"/>
  <c r="H39" i="61"/>
  <c r="H43" i="61" s="1"/>
  <c r="H50" i="61" s="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I64" i="60" s="1"/>
  <c r="H17" i="60"/>
  <c r="H64" i="60" s="1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H52" i="47" s="1"/>
  <c r="H61" i="47" s="1"/>
  <c r="M42" i="46"/>
  <c r="M17" i="46" s="1"/>
  <c r="L42" i="46"/>
  <c r="M40" i="46"/>
  <c r="M44" i="46" s="1"/>
  <c r="M51" i="46" s="1"/>
  <c r="L40" i="46"/>
  <c r="L44" i="46" s="1"/>
  <c r="L51" i="46" s="1"/>
  <c r="M30" i="46"/>
  <c r="L30" i="46"/>
  <c r="M18" i="46"/>
  <c r="L18" i="46"/>
  <c r="L17" i="46"/>
  <c r="L65" i="46" s="1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M64" i="32" s="1"/>
  <c r="L17" i="32"/>
  <c r="L64" i="32" s="1"/>
  <c r="M16" i="32"/>
  <c r="L16" i="32"/>
  <c r="B64" i="63" l="1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I53" i="58" s="1"/>
  <c r="I62" i="58" s="1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64" i="61"/>
  <c r="I64" i="61"/>
  <c r="H25" i="61"/>
  <c r="H52" i="61" s="1"/>
  <c r="H61" i="61" s="1"/>
  <c r="I25" i="61"/>
  <c r="I52" i="61" s="1"/>
  <c r="I61" i="61" s="1"/>
  <c r="H25" i="60"/>
  <c r="H52" i="60" s="1"/>
  <c r="H61" i="60" s="1"/>
  <c r="I25" i="60"/>
  <c r="I52" i="60" s="1"/>
  <c r="I61" i="60" s="1"/>
  <c r="I52" i="47"/>
  <c r="I61" i="47" s="1"/>
  <c r="I64" i="47"/>
  <c r="H64" i="47"/>
  <c r="M65" i="46"/>
  <c r="M26" i="46"/>
  <c r="M53" i="46" s="1"/>
  <c r="M62" i="46" s="1"/>
  <c r="L26" i="46"/>
  <c r="L53" i="46" s="1"/>
  <c r="L62" i="46" s="1"/>
  <c r="L25" i="32"/>
  <c r="L52" i="32" s="1"/>
  <c r="L61" i="32" s="1"/>
  <c r="M25" i="32"/>
  <c r="M52" i="32" s="1"/>
  <c r="M61" i="32" s="1"/>
  <c r="G44" i="62" l="1"/>
  <c r="G51" i="62" s="1"/>
  <c r="G65" i="62" s="1"/>
  <c r="F44" i="62"/>
  <c r="F51" i="62" s="1"/>
  <c r="F65" i="62" s="1"/>
  <c r="G42" i="62"/>
  <c r="F42" i="62"/>
  <c r="G40" i="62"/>
  <c r="F40" i="62"/>
  <c r="G30" i="62"/>
  <c r="F30" i="62"/>
  <c r="G26" i="62"/>
  <c r="G53" i="62" s="1"/>
  <c r="G62" i="62" s="1"/>
  <c r="F26" i="62"/>
  <c r="F53" i="62" s="1"/>
  <c r="F62" i="62" s="1"/>
  <c r="G18" i="62"/>
  <c r="F18" i="62"/>
  <c r="G17" i="62"/>
  <c r="F17" i="62"/>
  <c r="G44" i="58"/>
  <c r="G51" i="58" s="1"/>
  <c r="G65" i="58" s="1"/>
  <c r="F44" i="58"/>
  <c r="F51" i="58" s="1"/>
  <c r="F65" i="58" s="1"/>
  <c r="G42" i="58"/>
  <c r="F42" i="58"/>
  <c r="G40" i="58"/>
  <c r="F40" i="58"/>
  <c r="G30" i="58"/>
  <c r="F30" i="58"/>
  <c r="G26" i="58"/>
  <c r="G53" i="58" s="1"/>
  <c r="G62" i="58" s="1"/>
  <c r="F26" i="58"/>
  <c r="G18" i="58"/>
  <c r="F18" i="58"/>
  <c r="G17" i="58"/>
  <c r="F17" i="58"/>
  <c r="G16" i="58"/>
  <c r="F16" i="58"/>
  <c r="G44" i="52"/>
  <c r="G51" i="52" s="1"/>
  <c r="G42" i="52"/>
  <c r="G17" i="52" s="1"/>
  <c r="F42" i="52"/>
  <c r="G40" i="52"/>
  <c r="F40" i="52"/>
  <c r="F44" i="52" s="1"/>
  <c r="F51" i="52" s="1"/>
  <c r="G30" i="52"/>
  <c r="F30" i="52"/>
  <c r="G18" i="52"/>
  <c r="F18" i="52"/>
  <c r="F17" i="52"/>
  <c r="F65" i="52" s="1"/>
  <c r="G16" i="52"/>
  <c r="F16" i="52"/>
  <c r="K41" i="51"/>
  <c r="J41" i="51"/>
  <c r="J17" i="51" s="1"/>
  <c r="I41" i="51"/>
  <c r="I17" i="51" s="1"/>
  <c r="H41" i="51"/>
  <c r="H17" i="51" s="1"/>
  <c r="K39" i="51"/>
  <c r="K43" i="51" s="1"/>
  <c r="K50" i="51" s="1"/>
  <c r="J39" i="51"/>
  <c r="J43" i="51" s="1"/>
  <c r="J50" i="51" s="1"/>
  <c r="I39" i="51"/>
  <c r="I43" i="51" s="1"/>
  <c r="I50" i="51" s="1"/>
  <c r="H39" i="51"/>
  <c r="H43" i="51" s="1"/>
  <c r="H50" i="51" s="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4" i="50"/>
  <c r="I51" i="50" s="1"/>
  <c r="I65" i="50" s="1"/>
  <c r="I42" i="50"/>
  <c r="H42" i="50"/>
  <c r="G42" i="50"/>
  <c r="I40" i="50"/>
  <c r="H40" i="50"/>
  <c r="H44" i="50" s="1"/>
  <c r="H51" i="50" s="1"/>
  <c r="H65" i="50" s="1"/>
  <c r="G40" i="50"/>
  <c r="G44" i="50" s="1"/>
  <c r="G51" i="50" s="1"/>
  <c r="I30" i="50"/>
  <c r="H30" i="50"/>
  <c r="G30" i="50"/>
  <c r="I26" i="50"/>
  <c r="I18" i="50"/>
  <c r="H18" i="50"/>
  <c r="H26" i="50" s="1"/>
  <c r="G18" i="50"/>
  <c r="I17" i="50"/>
  <c r="H17" i="50"/>
  <c r="G17" i="50"/>
  <c r="G65" i="50" s="1"/>
  <c r="G43" i="61"/>
  <c r="G50" i="61" s="1"/>
  <c r="G64" i="61" s="1"/>
  <c r="F43" i="61"/>
  <c r="F50" i="61" s="1"/>
  <c r="F64" i="61" s="1"/>
  <c r="G41" i="61"/>
  <c r="F41" i="61"/>
  <c r="G39" i="61"/>
  <c r="F39" i="61"/>
  <c r="G30" i="61"/>
  <c r="F30" i="61"/>
  <c r="G25" i="61"/>
  <c r="G52" i="61" s="1"/>
  <c r="G61" i="61" s="1"/>
  <c r="F25" i="61"/>
  <c r="F52" i="61" s="1"/>
  <c r="F61" i="61" s="1"/>
  <c r="G18" i="61"/>
  <c r="F18" i="61"/>
  <c r="G17" i="61"/>
  <c r="F17" i="61"/>
  <c r="G43" i="60"/>
  <c r="G50" i="60" s="1"/>
  <c r="G64" i="60" s="1"/>
  <c r="G41" i="60"/>
  <c r="F41" i="60"/>
  <c r="G39" i="60"/>
  <c r="F39" i="60"/>
  <c r="F43" i="60" s="1"/>
  <c r="F50" i="60" s="1"/>
  <c r="G30" i="60"/>
  <c r="F30" i="60"/>
  <c r="G25" i="60"/>
  <c r="G18" i="60"/>
  <c r="F18" i="60"/>
  <c r="G17" i="60"/>
  <c r="F17" i="60"/>
  <c r="G41" i="47"/>
  <c r="F41" i="47"/>
  <c r="G39" i="47"/>
  <c r="G43" i="47" s="1"/>
  <c r="G50" i="47" s="1"/>
  <c r="F39" i="47"/>
  <c r="F43" i="47" s="1"/>
  <c r="F50" i="47" s="1"/>
  <c r="G30" i="47"/>
  <c r="F30" i="47"/>
  <c r="G18" i="47"/>
  <c r="F18" i="47"/>
  <c r="G17" i="47"/>
  <c r="F17" i="47"/>
  <c r="F64" i="47" s="1"/>
  <c r="K42" i="46"/>
  <c r="J42" i="46"/>
  <c r="I42" i="46"/>
  <c r="H42" i="46"/>
  <c r="H17" i="46" s="1"/>
  <c r="K40" i="46"/>
  <c r="K44" i="46" s="1"/>
  <c r="K51" i="46" s="1"/>
  <c r="J40" i="46"/>
  <c r="J44" i="46" s="1"/>
  <c r="J51" i="46" s="1"/>
  <c r="I40" i="46"/>
  <c r="I44" i="46" s="1"/>
  <c r="I51" i="46" s="1"/>
  <c r="H40" i="46"/>
  <c r="H44" i="46" s="1"/>
  <c r="H51" i="46" s="1"/>
  <c r="K30" i="46"/>
  <c r="J30" i="46"/>
  <c r="I30" i="46"/>
  <c r="H30" i="46"/>
  <c r="K18" i="46"/>
  <c r="J18" i="46"/>
  <c r="I18" i="46"/>
  <c r="H18" i="46"/>
  <c r="K17" i="46"/>
  <c r="J17" i="46"/>
  <c r="I17" i="46"/>
  <c r="K16" i="46"/>
  <c r="J16" i="46"/>
  <c r="I16" i="46"/>
  <c r="H16" i="46"/>
  <c r="K41" i="32"/>
  <c r="J41" i="32"/>
  <c r="I41" i="32"/>
  <c r="H41" i="32"/>
  <c r="H17" i="32" s="1"/>
  <c r="K39" i="32"/>
  <c r="K43" i="32" s="1"/>
  <c r="K50" i="32" s="1"/>
  <c r="J39" i="32"/>
  <c r="J43" i="32" s="1"/>
  <c r="J50" i="32" s="1"/>
  <c r="I39" i="32"/>
  <c r="I43" i="32" s="1"/>
  <c r="I50" i="32" s="1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K64" i="32" s="1"/>
  <c r="J17" i="32"/>
  <c r="J64" i="32" s="1"/>
  <c r="I17" i="32"/>
  <c r="K16" i="32"/>
  <c r="J16" i="32"/>
  <c r="I16" i="32"/>
  <c r="H16" i="32"/>
  <c r="C51" i="62"/>
  <c r="C65" i="62" s="1"/>
  <c r="B51" i="62"/>
  <c r="B65" i="62" s="1"/>
  <c r="E44" i="62"/>
  <c r="E51" i="62" s="1"/>
  <c r="E65" i="62" s="1"/>
  <c r="D44" i="62"/>
  <c r="D51" i="62" s="1"/>
  <c r="D65" i="62" s="1"/>
  <c r="C44" i="62"/>
  <c r="B44" i="62"/>
  <c r="E42" i="62"/>
  <c r="D42" i="62"/>
  <c r="C42" i="62"/>
  <c r="B42" i="62"/>
  <c r="E40" i="62"/>
  <c r="D40" i="62"/>
  <c r="C40" i="62"/>
  <c r="B40" i="62"/>
  <c r="E30" i="62"/>
  <c r="D30" i="62"/>
  <c r="C30" i="62"/>
  <c r="B30" i="62"/>
  <c r="E26" i="62"/>
  <c r="E53" i="62" s="1"/>
  <c r="E62" i="62" s="1"/>
  <c r="D26" i="62"/>
  <c r="D53" i="62" s="1"/>
  <c r="D62" i="62" s="1"/>
  <c r="C26" i="62"/>
  <c r="C53" i="62" s="1"/>
  <c r="C62" i="62" s="1"/>
  <c r="B26" i="62"/>
  <c r="B53" i="62" s="1"/>
  <c r="B62" i="62" s="1"/>
  <c r="E18" i="62"/>
  <c r="D18" i="62"/>
  <c r="C18" i="62"/>
  <c r="B18" i="62"/>
  <c r="E17" i="62"/>
  <c r="D17" i="62"/>
  <c r="C17" i="62"/>
  <c r="B17" i="62"/>
  <c r="E51" i="58"/>
  <c r="E65" i="58" s="1"/>
  <c r="D51" i="58"/>
  <c r="E44" i="58"/>
  <c r="D44" i="58"/>
  <c r="C44" i="58"/>
  <c r="C51" i="58" s="1"/>
  <c r="C65" i="58" s="1"/>
  <c r="B44" i="58"/>
  <c r="B51" i="58" s="1"/>
  <c r="B65" i="58" s="1"/>
  <c r="E42" i="58"/>
  <c r="D42" i="58"/>
  <c r="C42" i="58"/>
  <c r="B42" i="58"/>
  <c r="E40" i="58"/>
  <c r="D40" i="58"/>
  <c r="C40" i="58"/>
  <c r="B40" i="58"/>
  <c r="E30" i="58"/>
  <c r="D30" i="58"/>
  <c r="C30" i="58"/>
  <c r="B30" i="58"/>
  <c r="E26" i="58"/>
  <c r="E53" i="58" s="1"/>
  <c r="E62" i="58" s="1"/>
  <c r="C26" i="58"/>
  <c r="B26" i="58"/>
  <c r="B53" i="58" s="1"/>
  <c r="B62" i="58" s="1"/>
  <c r="E18" i="58"/>
  <c r="D18" i="58"/>
  <c r="C18" i="58"/>
  <c r="B18" i="58"/>
  <c r="E17" i="58"/>
  <c r="D17" i="58"/>
  <c r="D65" i="58" s="1"/>
  <c r="C17" i="58"/>
  <c r="B17" i="58"/>
  <c r="E16" i="58"/>
  <c r="D16" i="58"/>
  <c r="C16" i="58"/>
  <c r="B16" i="58"/>
  <c r="D51" i="52"/>
  <c r="E44" i="52"/>
  <c r="E51" i="52" s="1"/>
  <c r="E65" i="52" s="1"/>
  <c r="D44" i="52"/>
  <c r="C44" i="52"/>
  <c r="C51" i="52" s="1"/>
  <c r="C65" i="52" s="1"/>
  <c r="B44" i="52"/>
  <c r="B51" i="52" s="1"/>
  <c r="B65" i="52" s="1"/>
  <c r="E42" i="52"/>
  <c r="D42" i="52"/>
  <c r="C42" i="52"/>
  <c r="B42" i="52"/>
  <c r="E40" i="52"/>
  <c r="D40" i="52"/>
  <c r="C40" i="52"/>
  <c r="B40" i="52"/>
  <c r="E30" i="52"/>
  <c r="D30" i="52"/>
  <c r="C30" i="52"/>
  <c r="B30" i="52"/>
  <c r="E26" i="52"/>
  <c r="E53" i="52" s="1"/>
  <c r="E62" i="52" s="1"/>
  <c r="C26" i="52"/>
  <c r="B26" i="52"/>
  <c r="B53" i="52" s="1"/>
  <c r="B62" i="52" s="1"/>
  <c r="E18" i="52"/>
  <c r="D18" i="52"/>
  <c r="C18" i="52"/>
  <c r="B18" i="52"/>
  <c r="E17" i="52"/>
  <c r="D17" i="52"/>
  <c r="D65" i="52" s="1"/>
  <c r="C17" i="52"/>
  <c r="B17" i="52"/>
  <c r="E16" i="52"/>
  <c r="D16" i="52"/>
  <c r="C16" i="52"/>
  <c r="B16" i="52"/>
  <c r="D64" i="51"/>
  <c r="D52" i="51"/>
  <c r="D61" i="51" s="1"/>
  <c r="G50" i="51"/>
  <c r="G64" i="51" s="1"/>
  <c r="F50" i="51"/>
  <c r="F64" i="51" s="1"/>
  <c r="D50" i="51"/>
  <c r="B50" i="51"/>
  <c r="G43" i="51"/>
  <c r="F43" i="51"/>
  <c r="E43" i="51"/>
  <c r="E50" i="51" s="1"/>
  <c r="E64" i="51" s="1"/>
  <c r="D43" i="51"/>
  <c r="C43" i="51"/>
  <c r="C50" i="51" s="1"/>
  <c r="C64" i="51" s="1"/>
  <c r="B43" i="51"/>
  <c r="G41" i="51"/>
  <c r="F41" i="51"/>
  <c r="E41" i="51"/>
  <c r="D41" i="51"/>
  <c r="C41" i="51"/>
  <c r="B41" i="51"/>
  <c r="G39" i="51"/>
  <c r="F39" i="51"/>
  <c r="E39" i="51"/>
  <c r="D39" i="51"/>
  <c r="C39" i="51"/>
  <c r="B39" i="51"/>
  <c r="G30" i="51"/>
  <c r="F30" i="51"/>
  <c r="E30" i="51"/>
  <c r="D30" i="51"/>
  <c r="C30" i="51"/>
  <c r="B30" i="51"/>
  <c r="G25" i="51"/>
  <c r="G52" i="51" s="1"/>
  <c r="G61" i="51" s="1"/>
  <c r="F25" i="51"/>
  <c r="E25" i="51"/>
  <c r="E52" i="51" s="1"/>
  <c r="E61" i="51" s="1"/>
  <c r="D25" i="51"/>
  <c r="C25" i="51"/>
  <c r="C52" i="51" s="1"/>
  <c r="C61" i="51" s="1"/>
  <c r="G18" i="51"/>
  <c r="F18" i="51"/>
  <c r="E18" i="51"/>
  <c r="D18" i="51"/>
  <c r="C18" i="51"/>
  <c r="B18" i="51"/>
  <c r="G17" i="51"/>
  <c r="F17" i="51"/>
  <c r="E17" i="51"/>
  <c r="D17" i="51"/>
  <c r="C17" i="51"/>
  <c r="B17" i="51"/>
  <c r="B64" i="51" s="1"/>
  <c r="G16" i="51"/>
  <c r="F16" i="51"/>
  <c r="E16" i="51"/>
  <c r="D16" i="51"/>
  <c r="C16" i="51"/>
  <c r="B16" i="51"/>
  <c r="C65" i="50"/>
  <c r="E53" i="50"/>
  <c r="E62" i="50" s="1"/>
  <c r="E51" i="50"/>
  <c r="E65" i="50" s="1"/>
  <c r="C51" i="50"/>
  <c r="B51" i="50"/>
  <c r="B65" i="50" s="1"/>
  <c r="F44" i="50"/>
  <c r="F51" i="50" s="1"/>
  <c r="E44" i="50"/>
  <c r="D44" i="50"/>
  <c r="D51" i="50" s="1"/>
  <c r="D65" i="50" s="1"/>
  <c r="C44" i="50"/>
  <c r="B44" i="50"/>
  <c r="F42" i="50"/>
  <c r="E42" i="50"/>
  <c r="D42" i="50"/>
  <c r="C42" i="50"/>
  <c r="B42" i="50"/>
  <c r="F40" i="50"/>
  <c r="E40" i="50"/>
  <c r="D40" i="50"/>
  <c r="C40" i="50"/>
  <c r="B40" i="50"/>
  <c r="F30" i="50"/>
  <c r="E30" i="50"/>
  <c r="D30" i="50"/>
  <c r="C30" i="50"/>
  <c r="B30" i="50"/>
  <c r="F26" i="50"/>
  <c r="E26" i="50"/>
  <c r="D26" i="50"/>
  <c r="D53" i="50" s="1"/>
  <c r="D62" i="50" s="1"/>
  <c r="C26" i="50"/>
  <c r="C53" i="50" s="1"/>
  <c r="C62" i="50" s="1"/>
  <c r="B26" i="50"/>
  <c r="B53" i="50" s="1"/>
  <c r="B62" i="50" s="1"/>
  <c r="F18" i="50"/>
  <c r="E18" i="50"/>
  <c r="D18" i="50"/>
  <c r="C18" i="50"/>
  <c r="B18" i="50"/>
  <c r="F17" i="50"/>
  <c r="E17" i="50"/>
  <c r="D17" i="50"/>
  <c r="C17" i="50"/>
  <c r="B17" i="50"/>
  <c r="E50" i="61"/>
  <c r="E64" i="61" s="1"/>
  <c r="E43" i="61"/>
  <c r="D43" i="61"/>
  <c r="D50" i="61" s="1"/>
  <c r="D64" i="61" s="1"/>
  <c r="C43" i="61"/>
  <c r="C50" i="61" s="1"/>
  <c r="C64" i="61" s="1"/>
  <c r="B43" i="61"/>
  <c r="B50" i="61" s="1"/>
  <c r="B64" i="61" s="1"/>
  <c r="E41" i="61"/>
  <c r="D41" i="61"/>
  <c r="C41" i="61"/>
  <c r="B41" i="61"/>
  <c r="E39" i="61"/>
  <c r="D39" i="61"/>
  <c r="C39" i="61"/>
  <c r="B39" i="61"/>
  <c r="E30" i="61"/>
  <c r="D30" i="61"/>
  <c r="C30" i="61"/>
  <c r="B30" i="61"/>
  <c r="E25" i="61"/>
  <c r="E52" i="61" s="1"/>
  <c r="E61" i="61" s="1"/>
  <c r="D25" i="61"/>
  <c r="D52" i="61" s="1"/>
  <c r="D61" i="61" s="1"/>
  <c r="C25" i="61"/>
  <c r="C52" i="61" s="1"/>
  <c r="C61" i="61" s="1"/>
  <c r="B25" i="61"/>
  <c r="E18" i="61"/>
  <c r="D18" i="61"/>
  <c r="C18" i="61"/>
  <c r="B18" i="61"/>
  <c r="E17" i="61"/>
  <c r="D17" i="61"/>
  <c r="C17" i="61"/>
  <c r="B17" i="61"/>
  <c r="B50" i="60"/>
  <c r="B64" i="60" s="1"/>
  <c r="E43" i="60"/>
  <c r="E50" i="60" s="1"/>
  <c r="E64" i="60" s="1"/>
  <c r="D43" i="60"/>
  <c r="D50" i="60" s="1"/>
  <c r="D64" i="60" s="1"/>
  <c r="C43" i="60"/>
  <c r="C50" i="60" s="1"/>
  <c r="B43" i="60"/>
  <c r="E41" i="60"/>
  <c r="D41" i="60"/>
  <c r="C41" i="60"/>
  <c r="B41" i="60"/>
  <c r="E39" i="60"/>
  <c r="D39" i="60"/>
  <c r="C39" i="60"/>
  <c r="B39" i="60"/>
  <c r="E30" i="60"/>
  <c r="D30" i="60"/>
  <c r="C30" i="60"/>
  <c r="B30" i="60"/>
  <c r="E25" i="60"/>
  <c r="E52" i="60" s="1"/>
  <c r="E61" i="60" s="1"/>
  <c r="D25" i="60"/>
  <c r="D52" i="60" s="1"/>
  <c r="D61" i="60" s="1"/>
  <c r="C25" i="60"/>
  <c r="B25" i="60"/>
  <c r="B52" i="60" s="1"/>
  <c r="B61" i="60" s="1"/>
  <c r="E18" i="60"/>
  <c r="D18" i="60"/>
  <c r="C18" i="60"/>
  <c r="B18" i="60"/>
  <c r="E17" i="60"/>
  <c r="D17" i="60"/>
  <c r="C17" i="60"/>
  <c r="B17" i="60"/>
  <c r="E50" i="47"/>
  <c r="E64" i="47" s="1"/>
  <c r="E43" i="47"/>
  <c r="D43" i="47"/>
  <c r="D50" i="47" s="1"/>
  <c r="D64" i="47" s="1"/>
  <c r="C43" i="47"/>
  <c r="C50" i="47" s="1"/>
  <c r="C64" i="47" s="1"/>
  <c r="B43" i="47"/>
  <c r="B50" i="47" s="1"/>
  <c r="B64" i="47" s="1"/>
  <c r="E41" i="47"/>
  <c r="D41" i="47"/>
  <c r="C41" i="47"/>
  <c r="B41" i="47"/>
  <c r="E39" i="47"/>
  <c r="D39" i="47"/>
  <c r="C39" i="47"/>
  <c r="B39" i="47"/>
  <c r="E30" i="47"/>
  <c r="D30" i="47"/>
  <c r="C30" i="47"/>
  <c r="B30" i="47"/>
  <c r="E25" i="47"/>
  <c r="E52" i="47" s="1"/>
  <c r="E61" i="47" s="1"/>
  <c r="D25" i="47"/>
  <c r="D52" i="47" s="1"/>
  <c r="D61" i="47" s="1"/>
  <c r="C25" i="47"/>
  <c r="C52" i="47" s="1"/>
  <c r="C61" i="47" s="1"/>
  <c r="B25" i="47"/>
  <c r="B52" i="47" s="1"/>
  <c r="B61" i="47" s="1"/>
  <c r="E18" i="47"/>
  <c r="D18" i="47"/>
  <c r="C18" i="47"/>
  <c r="B18" i="47"/>
  <c r="E17" i="47"/>
  <c r="D17" i="47"/>
  <c r="C17" i="47"/>
  <c r="B17" i="47"/>
  <c r="G65" i="46"/>
  <c r="G53" i="46"/>
  <c r="G62" i="46" s="1"/>
  <c r="G51" i="46"/>
  <c r="E51" i="46"/>
  <c r="B51" i="46"/>
  <c r="B65" i="46" s="1"/>
  <c r="G44" i="46"/>
  <c r="F44" i="46"/>
  <c r="F51" i="46" s="1"/>
  <c r="F65" i="46" s="1"/>
  <c r="E44" i="46"/>
  <c r="D44" i="46"/>
  <c r="D51" i="46" s="1"/>
  <c r="C44" i="46"/>
  <c r="C51" i="46" s="1"/>
  <c r="B44" i="46"/>
  <c r="G42" i="46"/>
  <c r="F42" i="46"/>
  <c r="E42" i="46"/>
  <c r="D42" i="46"/>
  <c r="C42" i="46"/>
  <c r="B42" i="46"/>
  <c r="G40" i="46"/>
  <c r="F40" i="46"/>
  <c r="E40" i="46"/>
  <c r="D40" i="46"/>
  <c r="C40" i="46"/>
  <c r="B40" i="46"/>
  <c r="G30" i="46"/>
  <c r="F30" i="46"/>
  <c r="E30" i="46"/>
  <c r="D30" i="46"/>
  <c r="C30" i="46"/>
  <c r="B30" i="46"/>
  <c r="G26" i="46"/>
  <c r="F26" i="46"/>
  <c r="F53" i="46" s="1"/>
  <c r="F62" i="46" s="1"/>
  <c r="D26" i="46"/>
  <c r="B26" i="46"/>
  <c r="B53" i="46" s="1"/>
  <c r="B62" i="46" s="1"/>
  <c r="G18" i="46"/>
  <c r="F18" i="46"/>
  <c r="E18" i="46"/>
  <c r="D18" i="46"/>
  <c r="C18" i="46"/>
  <c r="B18" i="46"/>
  <c r="G17" i="46"/>
  <c r="F17" i="46"/>
  <c r="E17" i="46"/>
  <c r="E65" i="46" s="1"/>
  <c r="D17" i="46"/>
  <c r="C17" i="46"/>
  <c r="C65" i="46" s="1"/>
  <c r="B17" i="46"/>
  <c r="G16" i="46"/>
  <c r="F16" i="46"/>
  <c r="E16" i="46"/>
  <c r="D16" i="46"/>
  <c r="C16" i="46"/>
  <c r="B16" i="46"/>
  <c r="G64" i="32"/>
  <c r="G52" i="32"/>
  <c r="G61" i="32" s="1"/>
  <c r="G50" i="32"/>
  <c r="E50" i="32"/>
  <c r="B50" i="32"/>
  <c r="B64" i="32" s="1"/>
  <c r="G43" i="32"/>
  <c r="F43" i="32"/>
  <c r="F50" i="32" s="1"/>
  <c r="F64" i="32" s="1"/>
  <c r="E43" i="32"/>
  <c r="D43" i="32"/>
  <c r="D50" i="32" s="1"/>
  <c r="C43" i="32"/>
  <c r="C50" i="32" s="1"/>
  <c r="B43" i="32"/>
  <c r="G41" i="32"/>
  <c r="F41" i="32"/>
  <c r="E41" i="32"/>
  <c r="D41" i="32"/>
  <c r="C41" i="32"/>
  <c r="B41" i="32"/>
  <c r="G39" i="32"/>
  <c r="F39" i="32"/>
  <c r="E39" i="32"/>
  <c r="D39" i="32"/>
  <c r="C39" i="32"/>
  <c r="B39" i="32"/>
  <c r="G30" i="32"/>
  <c r="F30" i="32"/>
  <c r="E30" i="32"/>
  <c r="D30" i="32"/>
  <c r="C30" i="32"/>
  <c r="B30" i="32"/>
  <c r="G25" i="32"/>
  <c r="F25" i="32"/>
  <c r="F52" i="32" s="1"/>
  <c r="F61" i="32" s="1"/>
  <c r="D25" i="32"/>
  <c r="B25" i="32"/>
  <c r="B52" i="32" s="1"/>
  <c r="B61" i="32" s="1"/>
  <c r="G18" i="32"/>
  <c r="F18" i="32"/>
  <c r="E18" i="32"/>
  <c r="D18" i="32"/>
  <c r="C18" i="32"/>
  <c r="B18" i="32"/>
  <c r="G17" i="32"/>
  <c r="F17" i="32"/>
  <c r="E17" i="32"/>
  <c r="E64" i="32" s="1"/>
  <c r="D17" i="32"/>
  <c r="C17" i="32"/>
  <c r="B17" i="32"/>
  <c r="G16" i="32"/>
  <c r="F16" i="32"/>
  <c r="E16" i="32"/>
  <c r="D16" i="32"/>
  <c r="C16" i="32"/>
  <c r="B16" i="32"/>
  <c r="B55" i="31"/>
  <c r="B69" i="31" s="1"/>
  <c r="E49" i="31"/>
  <c r="E56" i="31" s="1"/>
  <c r="C49" i="31"/>
  <c r="C56" i="31" s="1"/>
  <c r="C70" i="31" s="1"/>
  <c r="D48" i="31"/>
  <c r="D55" i="31" s="1"/>
  <c r="B48" i="31"/>
  <c r="E47" i="31"/>
  <c r="C47" i="31"/>
  <c r="D46" i="31"/>
  <c r="B46" i="31"/>
  <c r="E45" i="31"/>
  <c r="C45" i="31"/>
  <c r="D44" i="31"/>
  <c r="B44" i="31"/>
  <c r="E35" i="31"/>
  <c r="D35" i="31"/>
  <c r="C35" i="31"/>
  <c r="B35" i="31"/>
  <c r="E31" i="31"/>
  <c r="C31" i="31"/>
  <c r="C58" i="31" s="1"/>
  <c r="C67" i="31" s="1"/>
  <c r="D30" i="31"/>
  <c r="B30" i="31"/>
  <c r="B57" i="31" s="1"/>
  <c r="B66" i="31" s="1"/>
  <c r="E23" i="31"/>
  <c r="D23" i="31"/>
  <c r="C23" i="31"/>
  <c r="B23" i="31"/>
  <c r="E22" i="31"/>
  <c r="D22" i="31"/>
  <c r="C22" i="31"/>
  <c r="B22" i="31"/>
  <c r="C21" i="31"/>
  <c r="B21" i="31"/>
  <c r="E49" i="29"/>
  <c r="E56" i="29" s="1"/>
  <c r="E70" i="29" s="1"/>
  <c r="C49" i="29"/>
  <c r="C56" i="29" s="1"/>
  <c r="C70" i="29" s="1"/>
  <c r="D48" i="29"/>
  <c r="D55" i="29" s="1"/>
  <c r="B48" i="29"/>
  <c r="B55" i="29" s="1"/>
  <c r="B69" i="29" s="1"/>
  <c r="E47" i="29"/>
  <c r="C47" i="29"/>
  <c r="D46" i="29"/>
  <c r="B46" i="29"/>
  <c r="E45" i="29"/>
  <c r="C45" i="29"/>
  <c r="D44" i="29"/>
  <c r="B44" i="29"/>
  <c r="E35" i="29"/>
  <c r="D35" i="29"/>
  <c r="C35" i="29"/>
  <c r="B35" i="29"/>
  <c r="E31" i="29"/>
  <c r="C31" i="29"/>
  <c r="C58" i="29" s="1"/>
  <c r="C67" i="29" s="1"/>
  <c r="D30" i="29"/>
  <c r="B30" i="29"/>
  <c r="B57" i="29" s="1"/>
  <c r="B66" i="29" s="1"/>
  <c r="E23" i="29"/>
  <c r="D23" i="29"/>
  <c r="C23" i="29"/>
  <c r="B23" i="29"/>
  <c r="E22" i="29"/>
  <c r="D22" i="29"/>
  <c r="C22" i="29"/>
  <c r="B22" i="29"/>
  <c r="C21" i="29"/>
  <c r="B21" i="29"/>
  <c r="F53" i="58" l="1"/>
  <c r="F62" i="58" s="1"/>
  <c r="G65" i="52"/>
  <c r="G26" i="52"/>
  <c r="G53" i="52" s="1"/>
  <c r="G62" i="52" s="1"/>
  <c r="F26" i="52"/>
  <c r="F53" i="52" s="1"/>
  <c r="F62" i="52" s="1"/>
  <c r="H64" i="51"/>
  <c r="H25" i="51"/>
  <c r="H52" i="51" s="1"/>
  <c r="H61" i="51" s="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F52" i="47" s="1"/>
  <c r="F61" i="47" s="1"/>
  <c r="G25" i="47"/>
  <c r="G52" i="47" s="1"/>
  <c r="G61" i="47" s="1"/>
  <c r="H65" i="46"/>
  <c r="H26" i="46"/>
  <c r="H53" i="46" s="1"/>
  <c r="H62" i="46" s="1"/>
  <c r="I65" i="46"/>
  <c r="J65" i="46"/>
  <c r="K65" i="46"/>
  <c r="K26" i="46"/>
  <c r="K53" i="46" s="1"/>
  <c r="K62" i="46" s="1"/>
  <c r="J26" i="46"/>
  <c r="J53" i="46" s="1"/>
  <c r="J62" i="46" s="1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B52" i="61"/>
  <c r="B61" i="61" s="1"/>
  <c r="D69" i="31"/>
  <c r="D57" i="31"/>
  <c r="D66" i="31" s="1"/>
  <c r="C64" i="60"/>
  <c r="C52" i="60"/>
  <c r="C61" i="60" s="1"/>
  <c r="D69" i="29"/>
  <c r="D57" i="29"/>
  <c r="D66" i="29" s="1"/>
  <c r="E58" i="29"/>
  <c r="E67" i="29" s="1"/>
  <c r="D65" i="46"/>
  <c r="D53" i="46"/>
  <c r="D62" i="46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F52" i="51"/>
  <c r="F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C53" i="46" s="1"/>
  <c r="C62" i="46" s="1"/>
</calcChain>
</file>

<file path=xl/sharedStrings.xml><?xml version="1.0" encoding="utf-8"?>
<sst xmlns="http://schemas.openxmlformats.org/spreadsheetml/2006/main" count="2856" uniqueCount="126">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</sst>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9" x14ac:knownFonts="1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1">
      <alignment vertical="center"/>
    </xf>
    <xf numFmtId="176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76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76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76" fontId="6" fillId="6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/>
    </xf>
    <xf numFmtId="176" fontId="6" fillId="7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76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76" fontId="1" fillId="0" borderId="0" xfId="1" applyNumberFormat="1" applyFont="1">
      <alignment vertical="center"/>
    </xf>
    <xf numFmtId="176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76" fontId="6" fillId="0" borderId="1" xfId="1" applyNumberFormat="1" applyFont="1" applyFill="1" applyBorder="1" applyAlignment="1">
      <alignment horizontal="left" vertical="center" wrapText="1"/>
    </xf>
    <xf numFmtId="176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76" fontId="1" fillId="4" borderId="1" xfId="1" applyNumberFormat="1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76" fontId="13" fillId="2" borderId="1" xfId="1" applyNumberFormat="1" applyFont="1" applyFill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76" fontId="14" fillId="9" borderId="1" xfId="1" applyNumberFormat="1" applyFont="1" applyFill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center" vertical="center" wrapText="1"/>
    </xf>
    <xf numFmtId="176" fontId="15" fillId="2" borderId="1" xfId="1" applyNumberFormat="1" applyFont="1" applyFill="1" applyBorder="1" applyAlignment="1">
      <alignment vertical="center" wrapText="1"/>
    </xf>
    <xf numFmtId="176" fontId="16" fillId="8" borderId="1" xfId="1" applyNumberFormat="1" applyFont="1" applyFill="1" applyBorder="1" applyAlignment="1">
      <alignment horizontal="center" vertical="center" wrapText="1"/>
    </xf>
    <xf numFmtId="176" fontId="14" fillId="7" borderId="1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76" fontId="15" fillId="2" borderId="1" xfId="1" applyNumberFormat="1" applyFont="1" applyFill="1" applyBorder="1" applyAlignment="1">
      <alignment horizontal="center" vertical="center" wrapText="1"/>
    </xf>
    <xf numFmtId="176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76" fontId="11" fillId="0" borderId="0" xfId="1" applyNumberFormat="1" applyFont="1">
      <alignment vertical="center"/>
    </xf>
    <xf numFmtId="176" fontId="6" fillId="9" borderId="1" xfId="1" applyNumberFormat="1" applyFont="1" applyFill="1" applyBorder="1" applyAlignment="1">
      <alignment horizontal="center" vertical="center" wrapText="1"/>
    </xf>
    <xf numFmtId="176" fontId="6" fillId="10" borderId="1" xfId="1" applyNumberFormat="1" applyFont="1" applyFill="1" applyBorder="1" applyAlignment="1">
      <alignment horizontal="center" vertical="center" wrapText="1"/>
    </xf>
    <xf numFmtId="176" fontId="6" fillId="8" borderId="1" xfId="1" applyNumberFormat="1" applyFont="1" applyFill="1" applyBorder="1" applyAlignment="1">
      <alignment horizontal="center" vertical="center" wrapText="1"/>
    </xf>
    <xf numFmtId="176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76" fontId="7" fillId="10" borderId="1" xfId="1" applyNumberFormat="1" applyFont="1" applyFill="1" applyBorder="1" applyAlignment="1">
      <alignment horizontal="center" vertical="center" wrapText="1"/>
    </xf>
    <xf numFmtId="176" fontId="7" fillId="8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6" fontId="7" fillId="7" borderId="1" xfId="1" applyNumberFormat="1" applyFont="1" applyFill="1" applyBorder="1" applyAlignment="1">
      <alignment horizontal="center" vertical="center" wrapText="1"/>
    </xf>
    <xf numFmtId="176" fontId="8" fillId="8" borderId="1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6" fillId="6" borderId="5" xfId="1" applyNumberFormat="1" applyFont="1" applyFill="1" applyBorder="1" applyAlignment="1">
      <alignment horizontal="left" vertical="center" wrapText="1"/>
    </xf>
    <xf numFmtId="176" fontId="6" fillId="6" borderId="6" xfId="1" applyNumberFormat="1" applyFont="1" applyFill="1" applyBorder="1" applyAlignment="1">
      <alignment horizontal="left" vertical="center" wrapText="1"/>
    </xf>
    <xf numFmtId="176" fontId="6" fillId="6" borderId="7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 x14ac:dyDescent="0.15">
      <c r="A1" s="49" t="s">
        <v>0</v>
      </c>
    </row>
    <row r="2" spans="1:6" ht="30" x14ac:dyDescent="0.15">
      <c r="A2" s="50" t="s">
        <v>1</v>
      </c>
    </row>
    <row r="3" spans="1:6" ht="15" x14ac:dyDescent="0.15">
      <c r="A3" s="51" t="s">
        <v>2</v>
      </c>
    </row>
    <row r="5" spans="1:6" ht="28.35" customHeight="1" x14ac:dyDescent="0.15">
      <c r="A5" s="52" t="s">
        <v>3</v>
      </c>
      <c r="B5" s="97" t="s">
        <v>4</v>
      </c>
      <c r="C5" s="97"/>
      <c r="D5" s="97"/>
      <c r="E5" s="97"/>
      <c r="F5" s="97"/>
    </row>
    <row r="6" spans="1:6" x14ac:dyDescent="0.15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 x14ac:dyDescent="0.15">
      <c r="A7" s="4" t="s">
        <v>10</v>
      </c>
      <c r="B7" s="14"/>
      <c r="C7" s="14"/>
      <c r="D7" s="14"/>
      <c r="E7" s="14"/>
      <c r="F7" s="55"/>
    </row>
    <row r="8" spans="1:6" ht="15" x14ac:dyDescent="0.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 x14ac:dyDescent="0.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 x14ac:dyDescent="0.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 x14ac:dyDescent="0.15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 ht="15" x14ac:dyDescent="0.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 x14ac:dyDescent="0.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 x14ac:dyDescent="0.15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 x14ac:dyDescent="0.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 x14ac:dyDescent="0.15">
      <c r="A16" s="4" t="s">
        <v>25</v>
      </c>
      <c r="B16" s="14"/>
      <c r="C16" s="14"/>
      <c r="D16" s="14"/>
      <c r="E16" s="14"/>
      <c r="F16" s="55"/>
    </row>
    <row r="17" spans="1:6" ht="90" x14ac:dyDescent="0.15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 x14ac:dyDescent="0.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 x14ac:dyDescent="0.15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 x14ac:dyDescent="0.1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 x14ac:dyDescent="0.1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 x14ac:dyDescent="0.1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 x14ac:dyDescent="0.1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 x14ac:dyDescent="0.1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60" x14ac:dyDescent="0.15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60" x14ac:dyDescent="0.15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 x14ac:dyDescent="0.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 x14ac:dyDescent="0.15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 x14ac:dyDescent="0.15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 x14ac:dyDescent="0.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 x14ac:dyDescent="0.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 x14ac:dyDescent="0.15">
      <c r="A32" s="4" t="s">
        <v>52</v>
      </c>
      <c r="B32" s="14"/>
      <c r="C32" s="14"/>
      <c r="D32" s="14"/>
      <c r="E32" s="14"/>
      <c r="F32" s="55"/>
    </row>
    <row r="33" spans="1:8" ht="90" x14ac:dyDescent="0.15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60" x14ac:dyDescent="0.15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45" x14ac:dyDescent="0.1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5" x14ac:dyDescent="0.1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60" x14ac:dyDescent="0.15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60" x14ac:dyDescent="0.15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30" x14ac:dyDescent="0.15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30" x14ac:dyDescent="0.15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 ht="15" x14ac:dyDescent="0.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30" x14ac:dyDescent="0.15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30" x14ac:dyDescent="0.15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30" x14ac:dyDescent="0.15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30" x14ac:dyDescent="0.15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30" x14ac:dyDescent="0.15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30" x14ac:dyDescent="0.15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 ht="15" x14ac:dyDescent="0.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 x14ac:dyDescent="0.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 x14ac:dyDescent="0.15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 x14ac:dyDescent="0.15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 ht="15" x14ac:dyDescent="0.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 x14ac:dyDescent="0.15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0" x14ac:dyDescent="0.15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 x14ac:dyDescent="0.15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 x14ac:dyDescent="0.15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 x14ac:dyDescent="0.15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 x14ac:dyDescent="0.15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 x14ac:dyDescent="0.15">
      <c r="A59" s="4" t="s">
        <v>86</v>
      </c>
      <c r="B59" s="14"/>
      <c r="C59" s="14"/>
      <c r="D59" s="14"/>
      <c r="E59" s="14"/>
      <c r="F59" s="55"/>
    </row>
    <row r="60" spans="1:6" ht="36" customHeight="1" x14ac:dyDescent="0.15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98" t="s">
        <v>88</v>
      </c>
    </row>
    <row r="61" spans="1:6" ht="30" x14ac:dyDescent="0.15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99"/>
    </row>
    <row r="62" spans="1:6" ht="30" x14ac:dyDescent="0.15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99"/>
    </row>
    <row r="63" spans="1:6" ht="15" x14ac:dyDescent="0.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99"/>
    </row>
    <row r="64" spans="1:6" ht="36" customHeight="1" x14ac:dyDescent="0.15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99"/>
    </row>
    <row r="65" spans="1:6" ht="15" x14ac:dyDescent="0.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0"/>
    </row>
    <row r="66" spans="1:6" ht="30" x14ac:dyDescent="0.15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 x14ac:dyDescent="0.15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 x14ac:dyDescent="0.15">
      <c r="A68" s="41"/>
      <c r="B68" s="42"/>
      <c r="C68" s="42"/>
      <c r="D68" s="42"/>
      <c r="E68" s="44"/>
    </row>
    <row r="69" spans="1:6" ht="15" x14ac:dyDescent="0.15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 x14ac:dyDescent="0.15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 x14ac:dyDescent="0.15">
      <c r="E74" s="2"/>
    </row>
    <row r="77" spans="1:6" s="46" customFormat="1" ht="15" x14ac:dyDescent="0.15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I1048576"/>
    </sheetView>
  </sheetViews>
  <sheetFormatPr defaultColWidth="9" defaultRowHeight="14.25" x14ac:dyDescent="0.15"/>
  <cols>
    <col min="1" max="1" width="62.125" style="1" customWidth="1"/>
    <col min="2" max="2" width="17.625" style="2" customWidth="1"/>
    <col min="3" max="3" width="18.5" style="1" customWidth="1"/>
    <col min="4" max="4" width="17.625" style="2" customWidth="1"/>
    <col min="5" max="5" width="18.5" style="1" customWidth="1"/>
    <col min="6" max="6" width="17.625" style="80" customWidth="1"/>
    <col min="7" max="7" width="18.5" style="1" customWidth="1"/>
    <col min="8" max="8" width="14.75" style="1" bestFit="1" customWidth="1"/>
    <col min="9" max="9" width="17.5" style="1" bestFit="1" customWidth="1"/>
    <col min="10" max="16384" width="9" style="1"/>
  </cols>
  <sheetData>
    <row r="1" spans="1:9" ht="14.25" customHeight="1" x14ac:dyDescent="0.15">
      <c r="A1" s="3"/>
      <c r="B1" s="104" t="s">
        <v>101</v>
      </c>
      <c r="C1" s="104"/>
      <c r="D1" s="104" t="s">
        <v>102</v>
      </c>
      <c r="E1" s="104"/>
      <c r="F1" s="108" t="s">
        <v>119</v>
      </c>
      <c r="G1" s="108"/>
      <c r="H1" s="104" t="s">
        <v>125</v>
      </c>
      <c r="I1" s="104"/>
    </row>
    <row r="2" spans="1:9" ht="29.25" customHeight="1" x14ac:dyDescent="0.15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</row>
    <row r="3" spans="1:9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</row>
    <row r="6" spans="1:9" ht="15" x14ac:dyDescent="0.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</row>
    <row r="7" spans="1:9" ht="15" x14ac:dyDescent="0.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</row>
    <row r="8" spans="1:9" ht="15" x14ac:dyDescent="0.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</row>
    <row r="9" spans="1:9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</row>
    <row r="10" spans="1:9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</row>
    <row r="11" spans="1:9" x14ac:dyDescent="0.15">
      <c r="A11" s="4" t="s">
        <v>25</v>
      </c>
      <c r="B11" s="14"/>
      <c r="C11" s="14"/>
      <c r="D11" s="14"/>
      <c r="E11" s="14"/>
      <c r="F11" s="74"/>
      <c r="G11" s="74"/>
      <c r="H11" s="14"/>
      <c r="I11" s="14"/>
    </row>
    <row r="12" spans="1:9" ht="15" customHeight="1" x14ac:dyDescent="0.15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</row>
    <row r="13" spans="1:9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</row>
    <row r="14" spans="1:9" ht="15" x14ac:dyDescent="0.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</row>
    <row r="15" spans="1:9" ht="15" x14ac:dyDescent="0.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</row>
    <row r="16" spans="1:9" ht="15" x14ac:dyDescent="0.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>H15+10*LOG10(H4)</f>
        <v>23</v>
      </c>
      <c r="I16" s="15">
        <f>I15+10*LOG10(I4)</f>
        <v>23</v>
      </c>
    </row>
    <row r="17" spans="1:9" ht="30" x14ac:dyDescent="0.15">
      <c r="A17" s="7" t="s">
        <v>35</v>
      </c>
      <c r="B17" s="15">
        <f t="shared" ref="B17:G17" si="1">B15+10*LOG10(B42/1000000)</f>
        <v>10.60422483423212</v>
      </c>
      <c r="C17" s="15">
        <f t="shared" si="1"/>
        <v>10.60422483423212</v>
      </c>
      <c r="D17" s="15">
        <f t="shared" si="1"/>
        <v>9.3548374681491211</v>
      </c>
      <c r="E17" s="15">
        <f t="shared" si="1"/>
        <v>9.3548374681491211</v>
      </c>
      <c r="F17" s="73">
        <f t="shared" si="1"/>
        <v>9.3548374681491211</v>
      </c>
      <c r="G17" s="73">
        <f t="shared" si="1"/>
        <v>9.3548374681491211</v>
      </c>
      <c r="H17" s="15">
        <f>H15+10*LOG10(H42/1000000)</f>
        <v>10.60422483423212</v>
      </c>
      <c r="I17" s="15">
        <f>I15+10*LOG10(I42/1000000)</f>
        <v>10.60422483423212</v>
      </c>
    </row>
    <row r="18" spans="1:9" ht="45" x14ac:dyDescent="0.15">
      <c r="A18" s="16" t="s">
        <v>37</v>
      </c>
      <c r="B18" s="15">
        <f t="shared" ref="B18:G18" si="2">B19+10*LOG10(B12/B13)-B20</f>
        <v>26.061799739838872</v>
      </c>
      <c r="C18" s="15">
        <f t="shared" si="2"/>
        <v>26.061799739838872</v>
      </c>
      <c r="D18" s="15">
        <f t="shared" si="2"/>
        <v>19.891799739838874</v>
      </c>
      <c r="E18" s="15">
        <f t="shared" si="2"/>
        <v>19.891799739838874</v>
      </c>
      <c r="F18" s="73">
        <f t="shared" si="2"/>
        <v>26.061799739838872</v>
      </c>
      <c r="G18" s="73">
        <f t="shared" si="2"/>
        <v>26.061799739838872</v>
      </c>
      <c r="H18" s="15">
        <f>H19+10*LOG10(H12/H13)-H20</f>
        <v>17.581799739838871</v>
      </c>
      <c r="I18" s="15">
        <f>I19+10*LOG10(I12/I13)-I20</f>
        <v>17.581799739838871</v>
      </c>
    </row>
    <row r="19" spans="1:9" ht="15" x14ac:dyDescent="0.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</row>
    <row r="20" spans="1:9" ht="45" x14ac:dyDescent="0.1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</row>
    <row r="21" spans="1:9" ht="61.5" customHeight="1" x14ac:dyDescent="0.15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</row>
    <row r="22" spans="1:9" ht="15" x14ac:dyDescent="0.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</row>
    <row r="23" spans="1:9" ht="15" x14ac:dyDescent="0.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</row>
    <row r="24" spans="1:9" ht="30" x14ac:dyDescent="0.15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</row>
    <row r="25" spans="1:9" ht="15" x14ac:dyDescent="0.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</row>
    <row r="26" spans="1:9" ht="15" x14ac:dyDescent="0.15">
      <c r="A26" s="7" t="s">
        <v>51</v>
      </c>
      <c r="B26" s="15">
        <f t="shared" ref="B26:G26" si="3">B17+B18+B21-B23-B24</f>
        <v>33.666024574070988</v>
      </c>
      <c r="C26" s="15">
        <f t="shared" si="3"/>
        <v>33.666024574070988</v>
      </c>
      <c r="D26" s="15">
        <f t="shared" si="3"/>
        <v>26.246637207987995</v>
      </c>
      <c r="E26" s="15">
        <f t="shared" si="3"/>
        <v>26.246637207987995</v>
      </c>
      <c r="F26" s="73">
        <f t="shared" si="3"/>
        <v>32.416637207987989</v>
      </c>
      <c r="G26" s="73">
        <f t="shared" si="3"/>
        <v>32.416637207987989</v>
      </c>
      <c r="H26" s="15">
        <f>H17+H18+H21-H23-H24</f>
        <v>25.186024574070991</v>
      </c>
      <c r="I26" s="15">
        <f>I17+I18+I21-I23-I24</f>
        <v>25.186024574070991</v>
      </c>
    </row>
    <row r="27" spans="1:9" x14ac:dyDescent="0.15">
      <c r="A27" s="4" t="s">
        <v>52</v>
      </c>
      <c r="B27" s="14"/>
      <c r="C27" s="14"/>
      <c r="D27" s="14"/>
      <c r="E27" s="14"/>
      <c r="F27" s="74"/>
      <c r="G27" s="74"/>
      <c r="H27" s="14"/>
      <c r="I27" s="14"/>
    </row>
    <row r="28" spans="1:9" ht="15" x14ac:dyDescent="0.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</row>
    <row r="29" spans="1:9" ht="15" x14ac:dyDescent="0.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</row>
    <row r="30" spans="1:9" ht="45" x14ac:dyDescent="0.15">
      <c r="A30" s="7" t="s">
        <v>55</v>
      </c>
      <c r="B30" s="15">
        <f t="shared" ref="B30:G30" si="4">B31+10*LOG10(B28/B29)-B32</f>
        <v>11.020599913279625</v>
      </c>
      <c r="C30" s="15">
        <f t="shared" si="4"/>
        <v>11.020599913279625</v>
      </c>
      <c r="D30" s="15">
        <f t="shared" si="4"/>
        <v>11.020599913279625</v>
      </c>
      <c r="E30" s="15">
        <f t="shared" si="4"/>
        <v>11.020599913279625</v>
      </c>
      <c r="F30" s="73">
        <f t="shared" si="4"/>
        <v>11.020599913279625</v>
      </c>
      <c r="G30" s="73">
        <f t="shared" si="4"/>
        <v>11.020599913279625</v>
      </c>
      <c r="H30" s="15">
        <f>H31+10*LOG10(H28/H29)-H32</f>
        <v>11.020599913279625</v>
      </c>
      <c r="I30" s="15">
        <f>I31+10*LOG10(I28/I29)-I32</f>
        <v>11.020599913279625</v>
      </c>
    </row>
    <row r="31" spans="1:9" ht="15" x14ac:dyDescent="0.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</row>
    <row r="32" spans="1:9" ht="45" x14ac:dyDescent="0.1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</row>
    <row r="33" spans="1:9" ht="28.5" x14ac:dyDescent="0.1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</row>
    <row r="34" spans="1:9" ht="30" x14ac:dyDescent="0.15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</row>
    <row r="35" spans="1:9" ht="15" x14ac:dyDescent="0.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</row>
    <row r="37" spans="1:9" ht="15" x14ac:dyDescent="0.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</row>
    <row r="38" spans="1:9" ht="15" x14ac:dyDescent="0.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</row>
    <row r="39" spans="1:9" ht="30" x14ac:dyDescent="0.15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</row>
    <row r="40" spans="1:9" ht="30" x14ac:dyDescent="0.15">
      <c r="A40" s="7" t="s">
        <v>109</v>
      </c>
      <c r="B40" s="15">
        <f t="shared" ref="B40:G40" si="5">10*LOG10(10^((B35+B36)/10)+10^(B38/10))</f>
        <v>-167.00000000000003</v>
      </c>
      <c r="C40" s="15">
        <f t="shared" si="5"/>
        <v>-167.00000000000003</v>
      </c>
      <c r="D40" s="15">
        <f t="shared" si="5"/>
        <v>-164</v>
      </c>
      <c r="E40" s="15">
        <f t="shared" si="5"/>
        <v>-164</v>
      </c>
      <c r="F40" s="73">
        <f t="shared" si="5"/>
        <v>-167.00000000000003</v>
      </c>
      <c r="G40" s="73">
        <f t="shared" si="5"/>
        <v>-167.00000000000003</v>
      </c>
      <c r="H40" s="15">
        <f>10*LOG10(10^((H35+H36)/10)+10^(H38/10))</f>
        <v>-163.58607314841774</v>
      </c>
      <c r="I40" s="15">
        <f>10*LOG10(10^((I35+I36)/10)+10^(I38/10))</f>
        <v>-163.58607314841774</v>
      </c>
    </row>
    <row r="41" spans="1:9" ht="15" x14ac:dyDescent="0.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</row>
    <row r="42" spans="1:9" ht="15" x14ac:dyDescent="0.15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6">3*12*120*1000</f>
        <v>4320000</v>
      </c>
      <c r="H42" s="88">
        <f>4*12*120*1000</f>
        <v>5760000</v>
      </c>
      <c r="I42" s="88">
        <f>4*12*120*1000</f>
        <v>5760000</v>
      </c>
    </row>
    <row r="43" spans="1:9" ht="15" x14ac:dyDescent="0.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</row>
    <row r="44" spans="1:9" ht="15" x14ac:dyDescent="0.15">
      <c r="A44" s="7" t="s">
        <v>72</v>
      </c>
      <c r="B44" s="15">
        <f t="shared" ref="B44:G44" si="7">B40+10*LOG10(B42)</f>
        <v>-99.395775165767915</v>
      </c>
      <c r="C44" s="15">
        <f t="shared" si="7"/>
        <v>-99.395775165767915</v>
      </c>
      <c r="D44" s="15">
        <f t="shared" si="7"/>
        <v>-97.645162531850886</v>
      </c>
      <c r="E44" s="15">
        <f t="shared" si="7"/>
        <v>-97.645162531850886</v>
      </c>
      <c r="F44" s="73">
        <f t="shared" si="7"/>
        <v>-100.64516253185091</v>
      </c>
      <c r="G44" s="73">
        <f t="shared" si="7"/>
        <v>-100.64516253185091</v>
      </c>
      <c r="H44" s="15">
        <f>H40+10*LOG10(H42)</f>
        <v>-95.981848314185626</v>
      </c>
      <c r="I44" s="15">
        <f>I40+10*LOG10(I42)</f>
        <v>-95.981848314185626</v>
      </c>
    </row>
    <row r="45" spans="1:9" ht="15" x14ac:dyDescent="0.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</row>
    <row r="46" spans="1:9" ht="15" x14ac:dyDescent="0.15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</row>
    <row r="47" spans="1:9" ht="15" x14ac:dyDescent="0.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</row>
    <row r="48" spans="1:9" ht="30" x14ac:dyDescent="0.15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</row>
    <row r="49" spans="1:9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</row>
    <row r="50" spans="1:9" ht="30" x14ac:dyDescent="0.15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</row>
    <row r="51" spans="1:9" ht="30" x14ac:dyDescent="0.15">
      <c r="A51" s="7" t="s">
        <v>82</v>
      </c>
      <c r="B51" s="15">
        <f t="shared" ref="B51:G51" si="8">B44+B46+B47-B49</f>
        <v>-101.39577516576792</v>
      </c>
      <c r="C51" s="15">
        <f t="shared" si="8"/>
        <v>-95.795775165767921</v>
      </c>
      <c r="D51" s="15">
        <f t="shared" si="8"/>
        <v>-102.70516253185089</v>
      </c>
      <c r="E51" s="15">
        <f t="shared" si="8"/>
        <v>-97.87516253185089</v>
      </c>
      <c r="F51" s="73">
        <f t="shared" si="8"/>
        <v>-102.18516253185092</v>
      </c>
      <c r="G51" s="73">
        <f t="shared" si="8"/>
        <v>-97.705162531850917</v>
      </c>
      <c r="H51" s="15">
        <f>H44+H46+H47-H49</f>
        <v>-98.472848314185626</v>
      </c>
      <c r="I51" s="15">
        <f>I44+I46+I47-I49</f>
        <v>-92.129848314185622</v>
      </c>
    </row>
    <row r="52" spans="1:9" ht="30" x14ac:dyDescent="0.15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</row>
    <row r="53" spans="1:9" ht="30" x14ac:dyDescent="0.15">
      <c r="A53" s="26" t="s">
        <v>85</v>
      </c>
      <c r="B53" s="39">
        <f t="shared" ref="B53:G53" si="9">B26+B30+B33-B34-B51</f>
        <v>145.08239965311853</v>
      </c>
      <c r="C53" s="39">
        <f t="shared" si="9"/>
        <v>139.48239965311853</v>
      </c>
      <c r="D53" s="39">
        <f t="shared" si="9"/>
        <v>138.97239965311852</v>
      </c>
      <c r="E53" s="39">
        <f t="shared" si="9"/>
        <v>134.1423996531185</v>
      </c>
      <c r="F53" s="76">
        <f t="shared" si="9"/>
        <v>144.62239965311852</v>
      </c>
      <c r="G53" s="76">
        <f t="shared" si="9"/>
        <v>140.14239965311853</v>
      </c>
      <c r="H53" s="39">
        <f>H26+H30+H33-H34-H51</f>
        <v>133.67947280153624</v>
      </c>
      <c r="I53" s="39">
        <f>I26+I30+I33-I34-I51</f>
        <v>127.33647280153625</v>
      </c>
    </row>
    <row r="54" spans="1:9" x14ac:dyDescent="0.15">
      <c r="A54" s="4" t="s">
        <v>86</v>
      </c>
      <c r="B54" s="14"/>
      <c r="C54" s="14"/>
      <c r="D54" s="14"/>
      <c r="E54" s="14"/>
      <c r="F54" s="74"/>
      <c r="G54" s="74"/>
      <c r="H54" s="14"/>
      <c r="I54" s="14"/>
    </row>
    <row r="55" spans="1:9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</row>
    <row r="56" spans="1:9" ht="30" x14ac:dyDescent="0.15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</row>
    <row r="57" spans="1:9" ht="30" x14ac:dyDescent="0.15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</row>
    <row r="58" spans="1:9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</row>
    <row r="59" spans="1:9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</row>
    <row r="60" spans="1:9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</row>
    <row r="61" spans="1:9" ht="30" x14ac:dyDescent="0.15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</row>
    <row r="62" spans="1:9" ht="30" x14ac:dyDescent="0.15">
      <c r="A62" s="26" t="s">
        <v>111</v>
      </c>
      <c r="B62" s="39">
        <f t="shared" ref="B62:G62" si="10">B53-B57+B58-B59+B60</f>
        <v>145.08239965311853</v>
      </c>
      <c r="C62" s="39">
        <f t="shared" si="10"/>
        <v>139.48239965311853</v>
      </c>
      <c r="D62" s="39">
        <f t="shared" si="10"/>
        <v>138.97239965311852</v>
      </c>
      <c r="E62" s="39">
        <f t="shared" si="10"/>
        <v>134.1423996531185</v>
      </c>
      <c r="F62" s="76">
        <f t="shared" si="10"/>
        <v>144.62239965311852</v>
      </c>
      <c r="G62" s="76">
        <f t="shared" si="10"/>
        <v>140.14239965311853</v>
      </c>
      <c r="H62" s="27">
        <f>H53-H57+H58-H59+H60</f>
        <v>128.47947280153625</v>
      </c>
      <c r="I62" s="27">
        <f>I53-I57+I58-I59+I60</f>
        <v>122.13647280153624</v>
      </c>
    </row>
    <row r="63" spans="1:9" x14ac:dyDescent="0.15">
      <c r="A63" s="41"/>
      <c r="B63" s="42"/>
      <c r="C63" s="42"/>
      <c r="D63" s="42"/>
      <c r="E63" s="42"/>
      <c r="F63" s="79"/>
      <c r="G63" s="79"/>
      <c r="H63" s="2"/>
      <c r="I63" s="2"/>
    </row>
    <row r="64" spans="1:9" ht="15" x14ac:dyDescent="0.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</row>
    <row r="65" spans="1:9" ht="15" x14ac:dyDescent="0.15">
      <c r="A65" s="26" t="s">
        <v>98</v>
      </c>
      <c r="B65" s="39">
        <f t="shared" ref="B65:G65" si="11">B17-B23-B51+B21+B33</f>
        <v>112.00000000000003</v>
      </c>
      <c r="C65" s="39">
        <f t="shared" si="11"/>
        <v>106.40000000000003</v>
      </c>
      <c r="D65" s="39">
        <f t="shared" si="11"/>
        <v>112.06</v>
      </c>
      <c r="E65" s="39">
        <f t="shared" si="11"/>
        <v>107.23000000000002</v>
      </c>
      <c r="F65" s="76">
        <f t="shared" si="11"/>
        <v>111.54000000000005</v>
      </c>
      <c r="G65" s="76">
        <f t="shared" si="11"/>
        <v>107.06000000000003</v>
      </c>
      <c r="H65" s="27">
        <f>H17-H23-H51+H21+H33</f>
        <v>109.07707314841775</v>
      </c>
      <c r="I65" s="27">
        <f>I17-I23-I51+I21+I33</f>
        <v>102.73407314841774</v>
      </c>
    </row>
  </sheetData>
  <mergeCells count="4">
    <mergeCell ref="B1:C1"/>
    <mergeCell ref="D1:E1"/>
    <mergeCell ref="F1:G1"/>
    <mergeCell ref="H1:I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50" activePane="bottomRight" state="frozen"/>
      <selection pane="topRight"/>
      <selection pane="bottomLeft"/>
      <selection pane="bottomRight" activeCell="H1" sqref="H1:I1048576"/>
    </sheetView>
  </sheetViews>
  <sheetFormatPr defaultColWidth="9" defaultRowHeight="14.25" x14ac:dyDescent="0.15"/>
  <cols>
    <col min="1" max="1" width="62.125" style="1" customWidth="1"/>
    <col min="2" max="2" width="17.625" style="2" customWidth="1"/>
    <col min="3" max="3" width="18.125" style="1" customWidth="1"/>
    <col min="4" max="4" width="17.625" style="2" customWidth="1"/>
    <col min="5" max="5" width="18.125" style="1" customWidth="1"/>
    <col min="6" max="6" width="17.625" style="80" customWidth="1"/>
    <col min="7" max="7" width="18.125" style="1" customWidth="1"/>
    <col min="8" max="8" width="14.75" style="1" bestFit="1" customWidth="1"/>
    <col min="9" max="9" width="17.5" style="1" bestFit="1" customWidth="1"/>
    <col min="10" max="16384" width="9" style="1"/>
  </cols>
  <sheetData>
    <row r="1" spans="1:9" ht="14.25" customHeight="1" x14ac:dyDescent="0.15">
      <c r="A1" s="3"/>
      <c r="B1" s="104" t="s">
        <v>101</v>
      </c>
      <c r="C1" s="104"/>
      <c r="D1" s="104" t="s">
        <v>102</v>
      </c>
      <c r="E1" s="104"/>
      <c r="F1" s="108" t="s">
        <v>119</v>
      </c>
      <c r="G1" s="108"/>
      <c r="H1" s="104" t="s">
        <v>125</v>
      </c>
      <c r="I1" s="104"/>
    </row>
    <row r="2" spans="1:9" ht="29.25" customHeight="1" x14ac:dyDescent="0.15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</row>
    <row r="3" spans="1:9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</row>
    <row r="6" spans="1:9" ht="15" x14ac:dyDescent="0.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</row>
    <row r="7" spans="1:9" ht="15" x14ac:dyDescent="0.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</row>
    <row r="8" spans="1:9" ht="15" x14ac:dyDescent="0.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</row>
    <row r="9" spans="1:9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</row>
    <row r="10" spans="1:9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</row>
    <row r="11" spans="1:9" x14ac:dyDescent="0.15">
      <c r="A11" s="4" t="s">
        <v>25</v>
      </c>
      <c r="B11" s="14"/>
      <c r="C11" s="14"/>
      <c r="D11" s="14"/>
      <c r="E11" s="14"/>
      <c r="F11" s="74"/>
      <c r="G11" s="74"/>
      <c r="H11" s="14"/>
      <c r="I11" s="14"/>
    </row>
    <row r="12" spans="1:9" ht="15" customHeight="1" x14ac:dyDescent="0.15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</row>
    <row r="13" spans="1:9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</row>
    <row r="14" spans="1:9" ht="15" x14ac:dyDescent="0.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</row>
    <row r="15" spans="1:9" ht="15" x14ac:dyDescent="0.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</row>
    <row r="16" spans="1:9" ht="15" x14ac:dyDescent="0.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>H15+10*LOG10(H4)</f>
        <v>23</v>
      </c>
      <c r="I16" s="15">
        <f>I15+10*LOG10(I4)</f>
        <v>23</v>
      </c>
    </row>
    <row r="17" spans="1:9" ht="30" x14ac:dyDescent="0.15">
      <c r="A17" s="7" t="s">
        <v>35</v>
      </c>
      <c r="B17" s="15">
        <f t="shared" ref="B17:G17" si="1">B15+10*LOG10(B42/1000000)</f>
        <v>17.13634997198556</v>
      </c>
      <c r="C17" s="15">
        <f t="shared" si="1"/>
        <v>17.13634997198556</v>
      </c>
      <c r="D17" s="15">
        <f t="shared" si="1"/>
        <v>20.265642161622448</v>
      </c>
      <c r="E17" s="15">
        <f t="shared" si="1"/>
        <v>20.265642161622448</v>
      </c>
      <c r="F17" s="73">
        <f t="shared" si="1"/>
        <v>17.13634997198556</v>
      </c>
      <c r="G17" s="73">
        <f t="shared" si="1"/>
        <v>17.13634997198556</v>
      </c>
      <c r="H17" s="15">
        <f>H15+10*LOG10(H42/1000000)</f>
        <v>21.115750058705935</v>
      </c>
      <c r="I17" s="15">
        <f>I15+10*LOG10(I42/1000000)</f>
        <v>21.115750058705935</v>
      </c>
    </row>
    <row r="18" spans="1:9" ht="45" x14ac:dyDescent="0.15">
      <c r="A18" s="16" t="s">
        <v>37</v>
      </c>
      <c r="B18" s="15">
        <f t="shared" ref="B18:G18" si="2">B19+10*LOG10(B12/B13)-B20</f>
        <v>26.061799739838872</v>
      </c>
      <c r="C18" s="15">
        <f t="shared" si="2"/>
        <v>26.061799739838872</v>
      </c>
      <c r="D18" s="15">
        <f t="shared" si="2"/>
        <v>19.891799739838874</v>
      </c>
      <c r="E18" s="15">
        <f t="shared" si="2"/>
        <v>19.891799739838874</v>
      </c>
      <c r="F18" s="73">
        <f t="shared" si="2"/>
        <v>26.061799739838872</v>
      </c>
      <c r="G18" s="73">
        <f t="shared" si="2"/>
        <v>26.061799739838872</v>
      </c>
      <c r="H18" s="15">
        <f>H19+10*LOG10(H12/H13)-H20</f>
        <v>17.581799739838871</v>
      </c>
      <c r="I18" s="15">
        <f>I19+10*LOG10(I12/I13)-I20</f>
        <v>17.581799739838871</v>
      </c>
    </row>
    <row r="19" spans="1:9" ht="15" x14ac:dyDescent="0.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</row>
    <row r="20" spans="1:9" ht="45" x14ac:dyDescent="0.1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</row>
    <row r="21" spans="1:9" ht="61.5" customHeight="1" x14ac:dyDescent="0.15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</row>
    <row r="22" spans="1:9" ht="15" x14ac:dyDescent="0.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</row>
    <row r="23" spans="1:9" ht="15" x14ac:dyDescent="0.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</row>
    <row r="24" spans="1:9" ht="30" x14ac:dyDescent="0.15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</row>
    <row r="25" spans="1:9" ht="15" x14ac:dyDescent="0.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</row>
    <row r="26" spans="1:9" ht="15" x14ac:dyDescent="0.15">
      <c r="A26" s="7" t="s">
        <v>51</v>
      </c>
      <c r="B26" s="15">
        <f t="shared" ref="B26:G26" si="3">B17+B18+B21-B23-B24</f>
        <v>40.198149711824428</v>
      </c>
      <c r="C26" s="15">
        <f t="shared" si="3"/>
        <v>40.198149711824428</v>
      </c>
      <c r="D26" s="15">
        <f t="shared" si="3"/>
        <v>37.157441901461326</v>
      </c>
      <c r="E26" s="15">
        <f t="shared" si="3"/>
        <v>37.157441901461326</v>
      </c>
      <c r="F26" s="73">
        <f t="shared" si="3"/>
        <v>40.198149711824428</v>
      </c>
      <c r="G26" s="73">
        <f t="shared" si="3"/>
        <v>40.198149711824428</v>
      </c>
      <c r="H26" s="15">
        <f>H17+H18+H21-H23-H24</f>
        <v>35.697549798544806</v>
      </c>
      <c r="I26" s="15">
        <f>I17+I18+I21-I23-I24</f>
        <v>35.697549798544806</v>
      </c>
    </row>
    <row r="27" spans="1:9" x14ac:dyDescent="0.15">
      <c r="A27" s="4" t="s">
        <v>52</v>
      </c>
      <c r="B27" s="14"/>
      <c r="C27" s="14"/>
      <c r="D27" s="14"/>
      <c r="E27" s="14"/>
      <c r="F27" s="74"/>
      <c r="G27" s="74"/>
      <c r="H27" s="14"/>
      <c r="I27" s="14"/>
    </row>
    <row r="28" spans="1:9" ht="15" x14ac:dyDescent="0.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</row>
    <row r="29" spans="1:9" ht="15" x14ac:dyDescent="0.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</row>
    <row r="30" spans="1:9" ht="45" x14ac:dyDescent="0.15">
      <c r="A30" s="7" t="s">
        <v>55</v>
      </c>
      <c r="B30" s="15">
        <f t="shared" ref="B30:G30" si="4">B31+10*LOG10(B28/B29)-B32</f>
        <v>11.020599913279625</v>
      </c>
      <c r="C30" s="15">
        <f t="shared" si="4"/>
        <v>11.020599913279625</v>
      </c>
      <c r="D30" s="15">
        <f t="shared" si="4"/>
        <v>11.020599913279625</v>
      </c>
      <c r="E30" s="15">
        <f t="shared" si="4"/>
        <v>11.020599913279625</v>
      </c>
      <c r="F30" s="73">
        <f t="shared" si="4"/>
        <v>11.020599913279625</v>
      </c>
      <c r="G30" s="73">
        <f t="shared" si="4"/>
        <v>11.020599913279625</v>
      </c>
      <c r="H30" s="15">
        <f>H31+10*LOG10(H28/H29)-H32</f>
        <v>11.020599913279625</v>
      </c>
      <c r="I30" s="15">
        <f>I31+10*LOG10(I28/I29)-I32</f>
        <v>11.020599913279625</v>
      </c>
    </row>
    <row r="31" spans="1:9" ht="15" x14ac:dyDescent="0.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</row>
    <row r="32" spans="1:9" ht="45" x14ac:dyDescent="0.1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</row>
    <row r="33" spans="1:9" ht="28.5" x14ac:dyDescent="0.1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</row>
    <row r="34" spans="1:9" ht="30" x14ac:dyDescent="0.15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</row>
    <row r="35" spans="1:9" ht="15" x14ac:dyDescent="0.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</row>
    <row r="37" spans="1:9" ht="15" x14ac:dyDescent="0.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</row>
    <row r="38" spans="1:9" ht="15" x14ac:dyDescent="0.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</row>
    <row r="39" spans="1:9" ht="30" x14ac:dyDescent="0.15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</row>
    <row r="40" spans="1:9" ht="30" x14ac:dyDescent="0.15">
      <c r="A40" s="7" t="s">
        <v>109</v>
      </c>
      <c r="B40" s="15">
        <f t="shared" ref="B40:G40" si="5">10*LOG10(10^((B35+B36)/10)+10^(B38/10))</f>
        <v>-167.00000000000003</v>
      </c>
      <c r="C40" s="15">
        <f t="shared" si="5"/>
        <v>-167.00000000000003</v>
      </c>
      <c r="D40" s="15">
        <f t="shared" si="5"/>
        <v>-164</v>
      </c>
      <c r="E40" s="15">
        <f t="shared" si="5"/>
        <v>-164</v>
      </c>
      <c r="F40" s="73">
        <f t="shared" si="5"/>
        <v>-167.00000000000003</v>
      </c>
      <c r="G40" s="73">
        <f t="shared" si="5"/>
        <v>-167.00000000000003</v>
      </c>
      <c r="H40" s="15">
        <f>10*LOG10(10^((H35+H36)/10)+10^(H38/10))</f>
        <v>-163.58607314841774</v>
      </c>
      <c r="I40" s="15">
        <f>10*LOG10(10^((I35+I36)/10)+10^(I38/10))</f>
        <v>-163.58607314841774</v>
      </c>
    </row>
    <row r="41" spans="1:9" ht="15" x14ac:dyDescent="0.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</row>
    <row r="42" spans="1:9" ht="15" x14ac:dyDescent="0.15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</row>
    <row r="43" spans="1:9" ht="15" x14ac:dyDescent="0.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</row>
    <row r="44" spans="1:9" ht="15" x14ac:dyDescent="0.15">
      <c r="A44" s="7" t="s">
        <v>72</v>
      </c>
      <c r="B44" s="15">
        <f t="shared" ref="B44:G44" si="6">B40+10*LOG10(B42)</f>
        <v>-92.863650028014476</v>
      </c>
      <c r="C44" s="15">
        <f t="shared" si="6"/>
        <v>-92.863650028014476</v>
      </c>
      <c r="D44" s="15">
        <f t="shared" si="6"/>
        <v>-86.734357838377562</v>
      </c>
      <c r="E44" s="15">
        <f t="shared" si="6"/>
        <v>-86.734357838377562</v>
      </c>
      <c r="F44" s="73">
        <f t="shared" si="6"/>
        <v>-92.863650028014476</v>
      </c>
      <c r="G44" s="73">
        <f t="shared" si="6"/>
        <v>-92.863650028014476</v>
      </c>
      <c r="H44" s="15">
        <f>H40+10*LOG10(H42)</f>
        <v>-85.470323089711812</v>
      </c>
      <c r="I44" s="15">
        <f>I40+10*LOG10(I42)</f>
        <v>-85.470323089711812</v>
      </c>
    </row>
    <row r="45" spans="1:9" ht="15" x14ac:dyDescent="0.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</row>
    <row r="46" spans="1:9" ht="15" x14ac:dyDescent="0.15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</row>
    <row r="47" spans="1:9" ht="15" x14ac:dyDescent="0.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</row>
    <row r="48" spans="1:9" ht="30" x14ac:dyDescent="0.15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</row>
    <row r="49" spans="1:9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</row>
    <row r="50" spans="1:9" ht="30" x14ac:dyDescent="0.15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</row>
    <row r="51" spans="1:9" ht="30" x14ac:dyDescent="0.15">
      <c r="A51" s="7" t="s">
        <v>82</v>
      </c>
      <c r="B51" s="15">
        <f t="shared" ref="B51:G51" si="7">B44+B46+B47-B49</f>
        <v>-92.263650028014482</v>
      </c>
      <c r="C51" s="15">
        <f t="shared" si="7"/>
        <v>-86.96365002801447</v>
      </c>
      <c r="D51" s="15">
        <f t="shared" si="7"/>
        <v>-92.084357838377557</v>
      </c>
      <c r="E51" s="15">
        <f t="shared" si="7"/>
        <v>-87.494357838377567</v>
      </c>
      <c r="F51" s="73">
        <f t="shared" si="7"/>
        <v>-93.953650028014479</v>
      </c>
      <c r="G51" s="73">
        <f t="shared" si="7"/>
        <v>-89.183650028014469</v>
      </c>
      <c r="H51" s="15">
        <f>H44+H46+H47-H49</f>
        <v>-89.420323089711815</v>
      </c>
      <c r="I51" s="15">
        <f>I44+I46+I47-I49</f>
        <v>-84.820323089711806</v>
      </c>
    </row>
    <row r="52" spans="1:9" ht="30" x14ac:dyDescent="0.15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</row>
    <row r="53" spans="1:9" ht="30" x14ac:dyDescent="0.15">
      <c r="A53" s="26" t="s">
        <v>85</v>
      </c>
      <c r="B53" s="39">
        <f t="shared" ref="B53:G53" si="8">B26+B30+B33-B34-B51</f>
        <v>142.48239965311853</v>
      </c>
      <c r="C53" s="39">
        <f t="shared" si="8"/>
        <v>137.18239965311852</v>
      </c>
      <c r="D53" s="39">
        <f t="shared" si="8"/>
        <v>139.26239965311851</v>
      </c>
      <c r="E53" s="39">
        <f t="shared" si="8"/>
        <v>134.67239965311853</v>
      </c>
      <c r="F53" s="76">
        <f t="shared" si="8"/>
        <v>144.17239965311853</v>
      </c>
      <c r="G53" s="76">
        <f t="shared" si="8"/>
        <v>139.40239965311852</v>
      </c>
      <c r="H53" s="39">
        <f>H26+H30+H33-H34-H51</f>
        <v>135.13847280153624</v>
      </c>
      <c r="I53" s="39">
        <f>I26+I30+I33-I34-I51</f>
        <v>130.53847280153624</v>
      </c>
    </row>
    <row r="54" spans="1:9" x14ac:dyDescent="0.15">
      <c r="A54" s="4" t="s">
        <v>86</v>
      </c>
      <c r="B54" s="14"/>
      <c r="C54" s="14"/>
      <c r="D54" s="14"/>
      <c r="E54" s="14"/>
      <c r="F54" s="74"/>
      <c r="G54" s="74"/>
      <c r="H54" s="14"/>
      <c r="I54" s="14"/>
    </row>
    <row r="55" spans="1:9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</row>
    <row r="56" spans="1:9" ht="30" x14ac:dyDescent="0.15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</row>
    <row r="57" spans="1:9" ht="30" x14ac:dyDescent="0.15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</row>
    <row r="58" spans="1:9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</row>
    <row r="59" spans="1:9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</row>
    <row r="60" spans="1:9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</row>
    <row r="61" spans="1:9" ht="30" x14ac:dyDescent="0.15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</row>
    <row r="62" spans="1:9" ht="30" x14ac:dyDescent="0.15">
      <c r="A62" s="26" t="s">
        <v>111</v>
      </c>
      <c r="B62" s="39">
        <f t="shared" ref="B62:G62" si="9">B53-B57+B58-B59+B60</f>
        <v>142.48239965311853</v>
      </c>
      <c r="C62" s="39">
        <f t="shared" si="9"/>
        <v>137.18239965311852</v>
      </c>
      <c r="D62" s="39">
        <f t="shared" si="9"/>
        <v>139.26239965311851</v>
      </c>
      <c r="E62" s="39">
        <f t="shared" si="9"/>
        <v>134.67239965311853</v>
      </c>
      <c r="F62" s="76">
        <f t="shared" si="9"/>
        <v>144.17239965311853</v>
      </c>
      <c r="G62" s="76">
        <f t="shared" si="9"/>
        <v>139.40239965311852</v>
      </c>
      <c r="H62" s="39">
        <f>H53-H57+H58-H59+H60</f>
        <v>129.93847280153625</v>
      </c>
      <c r="I62" s="39">
        <f>I53-I57+I58-I59+I60</f>
        <v>125.33847280153624</v>
      </c>
    </row>
    <row r="63" spans="1:9" x14ac:dyDescent="0.15">
      <c r="A63" s="41"/>
      <c r="B63" s="42"/>
      <c r="C63" s="42"/>
      <c r="D63" s="42"/>
      <c r="E63" s="42"/>
      <c r="F63" s="79"/>
      <c r="G63" s="79"/>
      <c r="H63" s="2"/>
      <c r="I63" s="2"/>
    </row>
    <row r="64" spans="1:9" ht="15" x14ac:dyDescent="0.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</row>
    <row r="65" spans="1:9" ht="15" x14ac:dyDescent="0.15">
      <c r="A65" s="26" t="s">
        <v>98</v>
      </c>
      <c r="B65" s="39">
        <f t="shared" ref="B65:G65" si="10">B17-B23-B51+B21+B33</f>
        <v>109.40000000000003</v>
      </c>
      <c r="C65" s="39">
        <f t="shared" si="10"/>
        <v>104.10000000000002</v>
      </c>
      <c r="D65" s="39">
        <f t="shared" si="10"/>
        <v>112.35000000000001</v>
      </c>
      <c r="E65" s="39">
        <f t="shared" si="10"/>
        <v>107.76000000000002</v>
      </c>
      <c r="F65" s="76">
        <f t="shared" si="10"/>
        <v>111.09000000000003</v>
      </c>
      <c r="G65" s="76">
        <f t="shared" si="10"/>
        <v>106.32000000000002</v>
      </c>
      <c r="H65" s="27">
        <f>H17-H23-H51+H21+H33</f>
        <v>110.53607314841776</v>
      </c>
      <c r="I65" s="27">
        <f>I17-I23-I51+I21+I33</f>
        <v>105.93607314841773</v>
      </c>
    </row>
  </sheetData>
  <mergeCells count="4">
    <mergeCell ref="B1:C1"/>
    <mergeCell ref="D1:E1"/>
    <mergeCell ref="F1:G1"/>
    <mergeCell ref="H1:I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H1" sqref="H1:I1048576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7.75" style="1" customWidth="1"/>
    <col min="4" max="4" width="15.625" style="2" customWidth="1"/>
    <col min="5" max="5" width="17.75" style="1" customWidth="1"/>
    <col min="6" max="6" width="15.625" style="80" customWidth="1"/>
    <col min="7" max="7" width="17.75" style="1" customWidth="1"/>
    <col min="8" max="8" width="14.625" style="1" bestFit="1" customWidth="1"/>
    <col min="9" max="9" width="17.375" style="1" bestFit="1" customWidth="1"/>
    <col min="10" max="16384" width="9" style="1"/>
  </cols>
  <sheetData>
    <row r="1" spans="1:9" ht="14.25" customHeight="1" x14ac:dyDescent="0.15">
      <c r="A1" s="3"/>
      <c r="B1" s="101" t="s">
        <v>101</v>
      </c>
      <c r="C1" s="102"/>
      <c r="D1" s="101" t="s">
        <v>102</v>
      </c>
      <c r="E1" s="102"/>
      <c r="F1" s="105" t="s">
        <v>119</v>
      </c>
      <c r="G1" s="106"/>
      <c r="H1" s="101" t="s">
        <v>125</v>
      </c>
      <c r="I1" s="102"/>
    </row>
    <row r="2" spans="1:9" ht="29.25" customHeight="1" x14ac:dyDescent="0.15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</row>
    <row r="3" spans="1:9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</row>
    <row r="5" spans="1:9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</row>
    <row r="6" spans="1:9" ht="15" x14ac:dyDescent="0.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</row>
    <row r="7" spans="1:9" ht="15" x14ac:dyDescent="0.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</row>
    <row r="8" spans="1:9" ht="15" x14ac:dyDescent="0.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</row>
    <row r="9" spans="1:9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</row>
    <row r="10" spans="1:9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</row>
    <row r="11" spans="1:9" x14ac:dyDescent="0.15">
      <c r="A11" s="4" t="s">
        <v>25</v>
      </c>
      <c r="B11" s="14"/>
      <c r="C11" s="14"/>
      <c r="D11" s="14"/>
      <c r="E11" s="14"/>
      <c r="F11" s="74"/>
      <c r="G11" s="74"/>
      <c r="H11" s="19"/>
      <c r="I11" s="19"/>
    </row>
    <row r="12" spans="1:9" ht="15" customHeight="1" x14ac:dyDescent="0.15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</row>
    <row r="13" spans="1:9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</row>
    <row r="14" spans="1:9" ht="15" x14ac:dyDescent="0.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</row>
    <row r="15" spans="1:9" ht="15" x14ac:dyDescent="0.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</row>
    <row r="16" spans="1:9" ht="15" x14ac:dyDescent="0.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</row>
    <row r="17" spans="1:9" ht="30" x14ac:dyDescent="0.15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>H16</f>
        <v>12</v>
      </c>
      <c r="I17" s="18">
        <f>I16</f>
        <v>12</v>
      </c>
    </row>
    <row r="18" spans="1:9" ht="45" x14ac:dyDescent="0.1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3">
        <f>H19+10*LOG10(H12/H14)-H20</f>
        <v>6.0205999132796251</v>
      </c>
      <c r="I18" s="13">
        <f>I19+10*LOG10(I12/I14)-I20</f>
        <v>6.0205999132796251</v>
      </c>
    </row>
    <row r="19" spans="1:9" ht="15" x14ac:dyDescent="0.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</row>
    <row r="20" spans="1:9" ht="45" x14ac:dyDescent="0.1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</row>
    <row r="21" spans="1:9" ht="61.5" customHeight="1" x14ac:dyDescent="0.15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</row>
    <row r="25" spans="1:9" ht="15" x14ac:dyDescent="0.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</row>
    <row r="26" spans="1:9" ht="15" x14ac:dyDescent="0.15">
      <c r="A26" s="7" t="s">
        <v>51</v>
      </c>
      <c r="B26" s="8">
        <f t="shared" ref="B26:G26" si="2">B17+B18+B21-B23-B24</f>
        <v>22.020599913279625</v>
      </c>
      <c r="C26" s="8">
        <f t="shared" si="2"/>
        <v>22.020599913279625</v>
      </c>
      <c r="D26" s="8">
        <f t="shared" si="2"/>
        <v>33.020599913279625</v>
      </c>
      <c r="E26" s="8">
        <f t="shared" si="2"/>
        <v>33.020599913279625</v>
      </c>
      <c r="F26" s="69">
        <f t="shared" si="2"/>
        <v>33.020599913279625</v>
      </c>
      <c r="G26" s="69">
        <f t="shared" si="2"/>
        <v>33.020599913279625</v>
      </c>
      <c r="H26" s="18">
        <f>H17+H18+H21-H23-H24</f>
        <v>17.020599913279625</v>
      </c>
      <c r="I26" s="18">
        <f>I17+I18+I21-I23-I24</f>
        <v>17.020599913279625</v>
      </c>
    </row>
    <row r="27" spans="1:9" x14ac:dyDescent="0.15">
      <c r="A27" s="4" t="s">
        <v>52</v>
      </c>
      <c r="B27" s="14"/>
      <c r="C27" s="14"/>
      <c r="D27" s="14"/>
      <c r="E27" s="14"/>
      <c r="F27" s="74"/>
      <c r="G27" s="74"/>
      <c r="H27" s="19"/>
      <c r="I27" s="19"/>
    </row>
    <row r="28" spans="1:9" ht="15" x14ac:dyDescent="0.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</row>
    <row r="29" spans="1:9" ht="15" x14ac:dyDescent="0.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</row>
    <row r="30" spans="1:9" ht="45" x14ac:dyDescent="0.1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19.891799739838874</v>
      </c>
      <c r="E30" s="15">
        <f t="shared" si="3"/>
        <v>19.891799739838874</v>
      </c>
      <c r="F30" s="73">
        <f t="shared" si="3"/>
        <v>26.061799739838872</v>
      </c>
      <c r="G30" s="73">
        <f t="shared" si="3"/>
        <v>26.061799739838872</v>
      </c>
      <c r="H30" s="13">
        <f>H31+10*LOG10(H28/H13)-H32</f>
        <v>26.061799739838872</v>
      </c>
      <c r="I30" s="13">
        <f>I31+10*LOG10(I28/I13)-I32</f>
        <v>26.061799739838872</v>
      </c>
    </row>
    <row r="31" spans="1:9" ht="15" x14ac:dyDescent="0.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</row>
    <row r="32" spans="1:9" ht="45" x14ac:dyDescent="0.15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</row>
    <row r="33" spans="1:9" ht="28.5" x14ac:dyDescent="0.1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</row>
    <row r="34" spans="1:9" ht="30" x14ac:dyDescent="0.15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</row>
    <row r="35" spans="1:9" ht="15" x14ac:dyDescent="0.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</row>
    <row r="36" spans="1:9" ht="15" x14ac:dyDescent="0.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</row>
    <row r="37" spans="1:9" ht="15" x14ac:dyDescent="0.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</row>
    <row r="38" spans="1:9" ht="15" x14ac:dyDescent="0.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</row>
    <row r="39" spans="1:9" ht="30" x14ac:dyDescent="0.15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</row>
    <row r="40" spans="1:9" ht="30" x14ac:dyDescent="0.15">
      <c r="A40" s="7" t="s">
        <v>109</v>
      </c>
      <c r="B40" s="15">
        <f t="shared" ref="B40:G40" si="4">10*LOG10(10^((B35+B36)/10)+10^(B38/10))</f>
        <v>-169.00000000000003</v>
      </c>
      <c r="C40" s="15">
        <f t="shared" si="4"/>
        <v>-169.00000000000003</v>
      </c>
      <c r="D40" s="15">
        <f t="shared" si="4"/>
        <v>-167.00000000000003</v>
      </c>
      <c r="E40" s="15">
        <f t="shared" si="4"/>
        <v>-167.00000000000003</v>
      </c>
      <c r="F40" s="73">
        <f t="shared" si="4"/>
        <v>-169.00000000000003</v>
      </c>
      <c r="G40" s="73">
        <f t="shared" si="4"/>
        <v>-169.00000000000003</v>
      </c>
      <c r="H40" s="13">
        <f>10*LOG10(10^((H35+H36)/10)+10^(H38/10))</f>
        <v>-166.34726225295711</v>
      </c>
      <c r="I40" s="13">
        <f>10*LOG10(10^((I35+I36)/10)+10^(I38/10))</f>
        <v>-166.34726225295711</v>
      </c>
    </row>
    <row r="41" spans="1:9" ht="15" x14ac:dyDescent="0.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</row>
    <row r="42" spans="1:9" ht="15" x14ac:dyDescent="0.15">
      <c r="A42" s="24" t="s">
        <v>70</v>
      </c>
      <c r="B42" s="15">
        <f t="shared" ref="B42:G42" si="5">2*12*120*1000</f>
        <v>2880000</v>
      </c>
      <c r="C42" s="15">
        <f t="shared" si="5"/>
        <v>2880000</v>
      </c>
      <c r="D42" s="15">
        <f t="shared" si="5"/>
        <v>2880000</v>
      </c>
      <c r="E42" s="15">
        <f t="shared" si="5"/>
        <v>2880000</v>
      </c>
      <c r="F42" s="73">
        <f t="shared" si="5"/>
        <v>2880000</v>
      </c>
      <c r="G42" s="73">
        <f t="shared" si="5"/>
        <v>2880000</v>
      </c>
      <c r="H42" s="96">
        <f>2*12*120*1000</f>
        <v>2880000</v>
      </c>
      <c r="I42" s="96">
        <f>2*12*120*1000</f>
        <v>2880000</v>
      </c>
    </row>
    <row r="43" spans="1:9" ht="15" x14ac:dyDescent="0.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</row>
    <row r="44" spans="1:9" ht="15" x14ac:dyDescent="0.15">
      <c r="A44" s="7" t="s">
        <v>72</v>
      </c>
      <c r="B44" s="15">
        <f t="shared" ref="B44:G44" si="6">B40+10*LOG10(B42)</f>
        <v>-104.40607512240773</v>
      </c>
      <c r="C44" s="15">
        <f t="shared" si="6"/>
        <v>-104.40607512240773</v>
      </c>
      <c r="D44" s="15">
        <f t="shared" si="6"/>
        <v>-102.40607512240773</v>
      </c>
      <c r="E44" s="15">
        <f t="shared" si="6"/>
        <v>-102.40607512240773</v>
      </c>
      <c r="F44" s="73">
        <f t="shared" si="6"/>
        <v>-104.40607512240773</v>
      </c>
      <c r="G44" s="73">
        <f t="shared" si="6"/>
        <v>-104.40607512240773</v>
      </c>
      <c r="H44" s="13">
        <f>H40+10*LOG10(H42)</f>
        <v>-101.75333737536481</v>
      </c>
      <c r="I44" s="13">
        <f>I40+10*LOG10(I42)</f>
        <v>-101.75333737536481</v>
      </c>
    </row>
    <row r="45" spans="1:9" ht="15" x14ac:dyDescent="0.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</row>
    <row r="46" spans="1:9" ht="15" x14ac:dyDescent="0.15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</row>
    <row r="48" spans="1:9" ht="30" x14ac:dyDescent="0.1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</row>
    <row r="49" spans="1:9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</row>
    <row r="50" spans="1:9" ht="30" x14ac:dyDescent="0.15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</row>
    <row r="51" spans="1:9" ht="30" x14ac:dyDescent="0.15">
      <c r="A51" s="7" t="s">
        <v>82</v>
      </c>
      <c r="B51" s="15">
        <f t="shared" ref="B51:G51" si="7">B44+B46+B47-B49</f>
        <v>-104.30607512240773</v>
      </c>
      <c r="C51" s="15">
        <f t="shared" si="7"/>
        <v>-104.30607512240773</v>
      </c>
      <c r="D51" s="15">
        <f t="shared" si="7"/>
        <v>-102.41607512240773</v>
      </c>
      <c r="E51" s="15">
        <f t="shared" si="7"/>
        <v>-102.41607512240773</v>
      </c>
      <c r="F51" s="73">
        <f t="shared" si="7"/>
        <v>-104.15607512240773</v>
      </c>
      <c r="G51" s="73">
        <f t="shared" si="7"/>
        <v>-104.15607512240773</v>
      </c>
      <c r="H51" s="13">
        <f>H44+H46+H47-H49</f>
        <v>-102.73333737536481</v>
      </c>
      <c r="I51" s="13">
        <f>I44+I46+I47-I49</f>
        <v>-102.73333737536481</v>
      </c>
    </row>
    <row r="52" spans="1:9" ht="30" x14ac:dyDescent="0.15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</row>
    <row r="53" spans="1:9" ht="30" x14ac:dyDescent="0.15">
      <c r="A53" s="26" t="s">
        <v>85</v>
      </c>
      <c r="B53" s="39">
        <f t="shared" ref="B53:G53" si="8">B26+B30+B33-B34-B51</f>
        <v>149.38847477552622</v>
      </c>
      <c r="C53" s="39">
        <f t="shared" si="8"/>
        <v>149.38847477552622</v>
      </c>
      <c r="D53" s="39">
        <f t="shared" si="8"/>
        <v>152.32847477552622</v>
      </c>
      <c r="E53" s="39">
        <f t="shared" si="8"/>
        <v>152.32847477552622</v>
      </c>
      <c r="F53" s="76">
        <f t="shared" si="8"/>
        <v>160.23847477552624</v>
      </c>
      <c r="G53" s="76">
        <f t="shared" si="8"/>
        <v>160.23847477552624</v>
      </c>
      <c r="H53" s="27">
        <f>H26+H30+H33-H34-H51</f>
        <v>142.81573702848331</v>
      </c>
      <c r="I53" s="27">
        <f>I26+I30+I33-I34-I51</f>
        <v>142.81573702848331</v>
      </c>
    </row>
    <row r="54" spans="1:9" x14ac:dyDescent="0.15">
      <c r="A54" s="4" t="s">
        <v>86</v>
      </c>
      <c r="B54" s="14"/>
      <c r="C54" s="14"/>
      <c r="D54" s="14"/>
      <c r="E54" s="14"/>
      <c r="F54" s="74"/>
      <c r="G54" s="74"/>
      <c r="H54" s="19"/>
      <c r="I54" s="19"/>
    </row>
    <row r="55" spans="1:9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</row>
    <row r="56" spans="1:9" ht="30" x14ac:dyDescent="0.15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</row>
    <row r="57" spans="1:9" ht="30" x14ac:dyDescent="0.15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</row>
    <row r="58" spans="1:9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</row>
    <row r="59" spans="1:9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</row>
    <row r="60" spans="1:9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</row>
    <row r="61" spans="1:9" ht="30" x14ac:dyDescent="0.15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</row>
    <row r="62" spans="1:9" ht="30" x14ac:dyDescent="0.15">
      <c r="A62" s="26" t="s">
        <v>111</v>
      </c>
      <c r="B62" s="39">
        <f t="shared" ref="B62:G62" si="9">B53-B57+B58-B59+B60</f>
        <v>149.38847477552622</v>
      </c>
      <c r="C62" s="39">
        <f t="shared" si="9"/>
        <v>149.38847477552622</v>
      </c>
      <c r="D62" s="39">
        <f t="shared" si="9"/>
        <v>152.32847477552622</v>
      </c>
      <c r="E62" s="39">
        <f t="shared" si="9"/>
        <v>152.32847477552622</v>
      </c>
      <c r="F62" s="76">
        <f t="shared" si="9"/>
        <v>160.23847477552624</v>
      </c>
      <c r="G62" s="76">
        <f t="shared" si="9"/>
        <v>160.23847477552624</v>
      </c>
      <c r="H62" s="27">
        <f>H53-H57+H58-H59+H60</f>
        <v>137.61573702848332</v>
      </c>
      <c r="I62" s="27">
        <f>I53-I57+I58-I59+I60</f>
        <v>137.61573702848332</v>
      </c>
    </row>
    <row r="63" spans="1:9" x14ac:dyDescent="0.15">
      <c r="A63" s="41"/>
      <c r="B63" s="44"/>
      <c r="C63" s="44"/>
      <c r="D63" s="44"/>
      <c r="E63" s="44"/>
      <c r="F63" s="85"/>
      <c r="G63" s="85"/>
      <c r="H63" s="48"/>
      <c r="I63" s="48"/>
    </row>
    <row r="64" spans="1:9" ht="15" x14ac:dyDescent="0.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</row>
    <row r="65" spans="1:9" ht="15" x14ac:dyDescent="0.15">
      <c r="A65" s="26" t="s">
        <v>98</v>
      </c>
      <c r="B65" s="39">
        <f t="shared" ref="B65:G65" si="10">B17-B23-B51+B21+B33</f>
        <v>116.30607512240773</v>
      </c>
      <c r="C65" s="39">
        <f t="shared" si="10"/>
        <v>116.30607512240773</v>
      </c>
      <c r="D65" s="39">
        <f t="shared" si="10"/>
        <v>125.41607512240773</v>
      </c>
      <c r="E65" s="39">
        <f t="shared" si="10"/>
        <v>125.41607512240773</v>
      </c>
      <c r="F65" s="76">
        <f t="shared" si="10"/>
        <v>127.15607512240773</v>
      </c>
      <c r="G65" s="76">
        <f t="shared" si="10"/>
        <v>127.15607512240773</v>
      </c>
      <c r="H65" s="27">
        <f>H17-H23-H51+H21+H33</f>
        <v>114.73333737536481</v>
      </c>
      <c r="I65" s="27">
        <f>I17-I23-I51+I21+I33</f>
        <v>114.73333737536481</v>
      </c>
    </row>
  </sheetData>
  <mergeCells count="4">
    <mergeCell ref="B1:C1"/>
    <mergeCell ref="D1:E1"/>
    <mergeCell ref="F1:G1"/>
    <mergeCell ref="H1:I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41" activePane="bottomRight" state="frozen"/>
      <selection pane="topRight"/>
      <selection pane="bottomLeft"/>
      <selection pane="bottomRight" activeCell="H17" sqref="H17"/>
    </sheetView>
  </sheetViews>
  <sheetFormatPr defaultColWidth="9" defaultRowHeight="14.25" x14ac:dyDescent="0.15"/>
  <cols>
    <col min="1" max="1" width="62.125" style="1" customWidth="1"/>
    <col min="2" max="3" width="14.75" style="1" bestFit="1" customWidth="1"/>
    <col min="4" max="16384" width="9" style="1"/>
  </cols>
  <sheetData>
    <row r="1" spans="1:3" ht="14.25" customHeight="1" x14ac:dyDescent="0.15">
      <c r="A1" s="3"/>
      <c r="B1" s="101" t="s">
        <v>125</v>
      </c>
      <c r="C1" s="102"/>
    </row>
    <row r="2" spans="1:3" ht="29.25" customHeight="1" x14ac:dyDescent="0.15">
      <c r="A2" s="4" t="s">
        <v>10</v>
      </c>
      <c r="B2" s="5" t="s">
        <v>103</v>
      </c>
      <c r="C2" s="6" t="s">
        <v>104</v>
      </c>
    </row>
    <row r="3" spans="1:3" ht="15" x14ac:dyDescent="0.15">
      <c r="A3" s="7" t="s">
        <v>11</v>
      </c>
      <c r="B3" s="8">
        <v>28</v>
      </c>
      <c r="C3" s="8">
        <v>28</v>
      </c>
    </row>
    <row r="4" spans="1:3" ht="15" x14ac:dyDescent="0.15">
      <c r="A4" s="7" t="s">
        <v>13</v>
      </c>
      <c r="B4" s="8">
        <v>100</v>
      </c>
      <c r="C4" s="8">
        <v>100</v>
      </c>
    </row>
    <row r="5" spans="1:3" ht="15" x14ac:dyDescent="0.15">
      <c r="A5" s="7" t="s">
        <v>15</v>
      </c>
      <c r="B5" s="33" t="s">
        <v>16</v>
      </c>
      <c r="C5" s="33" t="s">
        <v>16</v>
      </c>
    </row>
    <row r="6" spans="1:3" ht="15" x14ac:dyDescent="0.15">
      <c r="A6" s="7" t="s">
        <v>17</v>
      </c>
      <c r="B6" s="33" t="s">
        <v>16</v>
      </c>
      <c r="C6" s="33" t="s">
        <v>16</v>
      </c>
    </row>
    <row r="7" spans="1:3" ht="15" x14ac:dyDescent="0.15">
      <c r="A7" s="7" t="s">
        <v>19</v>
      </c>
      <c r="B7" s="33" t="s">
        <v>16</v>
      </c>
      <c r="C7" s="33" t="s">
        <v>16</v>
      </c>
    </row>
    <row r="8" spans="1:3" ht="15" x14ac:dyDescent="0.15">
      <c r="A8" s="7" t="s">
        <v>20</v>
      </c>
      <c r="B8" s="34">
        <v>0.01</v>
      </c>
      <c r="C8" s="34">
        <v>0.01</v>
      </c>
    </row>
    <row r="9" spans="1:3" ht="15" x14ac:dyDescent="0.15">
      <c r="A9" s="17" t="s">
        <v>21</v>
      </c>
      <c r="B9" s="86" t="s">
        <v>22</v>
      </c>
      <c r="C9" s="86" t="s">
        <v>22</v>
      </c>
    </row>
    <row r="10" spans="1:3" ht="15" x14ac:dyDescent="0.15">
      <c r="A10" s="7" t="s">
        <v>24</v>
      </c>
      <c r="B10" s="15">
        <v>3</v>
      </c>
      <c r="C10" s="15">
        <v>3</v>
      </c>
    </row>
    <row r="11" spans="1:3" x14ac:dyDescent="0.15">
      <c r="A11" s="4" t="s">
        <v>25</v>
      </c>
      <c r="B11" s="14"/>
      <c r="C11" s="14"/>
    </row>
    <row r="12" spans="1:3" ht="15" customHeight="1" x14ac:dyDescent="0.15">
      <c r="A12" s="7" t="s">
        <v>26</v>
      </c>
      <c r="B12" s="15">
        <v>128</v>
      </c>
      <c r="C12" s="15">
        <v>128</v>
      </c>
    </row>
    <row r="13" spans="1:3" ht="15" x14ac:dyDescent="0.15">
      <c r="A13" s="7" t="s">
        <v>28</v>
      </c>
      <c r="B13" s="15">
        <v>2</v>
      </c>
      <c r="C13" s="15">
        <v>2</v>
      </c>
    </row>
    <row r="14" spans="1:3" ht="15" x14ac:dyDescent="0.15">
      <c r="A14" s="16" t="s">
        <v>29</v>
      </c>
      <c r="B14" s="15">
        <v>2</v>
      </c>
      <c r="C14" s="15">
        <v>2</v>
      </c>
    </row>
    <row r="15" spans="1:3" ht="15" x14ac:dyDescent="0.15">
      <c r="A15" s="7" t="s">
        <v>31</v>
      </c>
      <c r="B15" s="15">
        <v>3</v>
      </c>
      <c r="C15" s="15">
        <v>3</v>
      </c>
    </row>
    <row r="16" spans="1:3" ht="15" x14ac:dyDescent="0.15">
      <c r="A16" s="7" t="s">
        <v>33</v>
      </c>
      <c r="B16" s="15">
        <f>B15+10*LOG10(B4)</f>
        <v>23</v>
      </c>
      <c r="C16" s="15">
        <f>C15+10*LOG10(C4)</f>
        <v>23</v>
      </c>
    </row>
    <row r="17" spans="1:3" ht="30" x14ac:dyDescent="0.15">
      <c r="A17" s="7" t="s">
        <v>35</v>
      </c>
      <c r="B17" s="15">
        <f>B15+10*LOG10(B42/1000000)</f>
        <v>20.60422483423212</v>
      </c>
      <c r="C17" s="15">
        <f>C15+10*LOG10(C42/1000000)</f>
        <v>20.60422483423212</v>
      </c>
    </row>
    <row r="18" spans="1:3" ht="45" x14ac:dyDescent="0.15">
      <c r="A18" s="16" t="s">
        <v>37</v>
      </c>
      <c r="B18" s="15">
        <f>B19+10*LOG10(B12/B13)-B20</f>
        <v>17.581799739838871</v>
      </c>
      <c r="C18" s="15">
        <f>C19+10*LOG10(C12/C13)-C20</f>
        <v>17.581799739838871</v>
      </c>
    </row>
    <row r="19" spans="1:3" ht="15" x14ac:dyDescent="0.15">
      <c r="A19" s="7" t="s">
        <v>39</v>
      </c>
      <c r="B19" s="87">
        <v>8</v>
      </c>
      <c r="C19" s="87">
        <v>8</v>
      </c>
    </row>
    <row r="20" spans="1:3" ht="45" x14ac:dyDescent="0.15">
      <c r="A20" s="17" t="s">
        <v>41</v>
      </c>
      <c r="B20" s="86">
        <f>3.48+5</f>
        <v>8.48</v>
      </c>
      <c r="C20" s="86">
        <f>3.48+5</f>
        <v>8.48</v>
      </c>
    </row>
    <row r="21" spans="1:3" ht="61.5" customHeight="1" x14ac:dyDescent="0.15">
      <c r="A21" s="35" t="s">
        <v>43</v>
      </c>
      <c r="B21" s="86">
        <v>0</v>
      </c>
      <c r="C21" s="86">
        <v>0</v>
      </c>
    </row>
    <row r="22" spans="1:3" ht="15" x14ac:dyDescent="0.15">
      <c r="A22" s="7" t="s">
        <v>45</v>
      </c>
      <c r="B22" s="15">
        <v>0</v>
      </c>
      <c r="C22" s="15">
        <v>0</v>
      </c>
    </row>
    <row r="23" spans="1:3" ht="15" x14ac:dyDescent="0.15">
      <c r="A23" s="7" t="s">
        <v>47</v>
      </c>
      <c r="B23" s="15">
        <v>0</v>
      </c>
      <c r="C23" s="15">
        <v>0</v>
      </c>
    </row>
    <row r="24" spans="1:3" ht="30" x14ac:dyDescent="0.15">
      <c r="A24" s="7" t="s">
        <v>48</v>
      </c>
      <c r="B24" s="15">
        <v>3</v>
      </c>
      <c r="C24" s="15">
        <v>3</v>
      </c>
    </row>
    <row r="25" spans="1:3" ht="15" x14ac:dyDescent="0.15">
      <c r="A25" s="7" t="s">
        <v>49</v>
      </c>
      <c r="B25" s="33" t="s">
        <v>16</v>
      </c>
      <c r="C25" s="33" t="s">
        <v>16</v>
      </c>
    </row>
    <row r="26" spans="1:3" ht="15" x14ac:dyDescent="0.15">
      <c r="A26" s="7" t="s">
        <v>51</v>
      </c>
      <c r="B26" s="15">
        <f>B17+B18+B21-B23-B24</f>
        <v>35.186024574070991</v>
      </c>
      <c r="C26" s="15">
        <f>C17+C18+C21-C23-C24</f>
        <v>35.186024574070991</v>
      </c>
    </row>
    <row r="27" spans="1:3" x14ac:dyDescent="0.15">
      <c r="A27" s="4" t="s">
        <v>52</v>
      </c>
      <c r="B27" s="14"/>
      <c r="C27" s="14"/>
    </row>
    <row r="28" spans="1:3" ht="15" x14ac:dyDescent="0.15">
      <c r="A28" s="7" t="s">
        <v>53</v>
      </c>
      <c r="B28" s="15">
        <v>8</v>
      </c>
      <c r="C28" s="15">
        <v>4</v>
      </c>
    </row>
    <row r="29" spans="1:3" ht="15" x14ac:dyDescent="0.15">
      <c r="A29" s="7" t="s">
        <v>54</v>
      </c>
      <c r="B29" s="15">
        <v>2</v>
      </c>
      <c r="C29" s="15">
        <v>1</v>
      </c>
    </row>
    <row r="30" spans="1:3" ht="45" x14ac:dyDescent="0.15">
      <c r="A30" s="7" t="s">
        <v>55</v>
      </c>
      <c r="B30" s="15">
        <f>B31+10*LOG10(B28/B29)-B32</f>
        <v>11.020599913279625</v>
      </c>
      <c r="C30" s="15">
        <f>C31+10*LOG10(C28/C29)-C32</f>
        <v>11.020599913279625</v>
      </c>
    </row>
    <row r="31" spans="1:3" ht="15" x14ac:dyDescent="0.15">
      <c r="A31" s="7" t="s">
        <v>56</v>
      </c>
      <c r="B31" s="15">
        <v>5</v>
      </c>
      <c r="C31" s="15">
        <v>5</v>
      </c>
    </row>
    <row r="32" spans="1:3" ht="45" x14ac:dyDescent="0.15">
      <c r="A32" s="17" t="s">
        <v>57</v>
      </c>
      <c r="B32" s="86">
        <v>0</v>
      </c>
      <c r="C32" s="86">
        <v>0</v>
      </c>
    </row>
    <row r="33" spans="1:3" ht="28.5" x14ac:dyDescent="0.15">
      <c r="A33" s="24" t="s">
        <v>107</v>
      </c>
      <c r="B33" s="15">
        <v>0</v>
      </c>
      <c r="C33" s="15">
        <v>0</v>
      </c>
    </row>
    <row r="34" spans="1:3" ht="30" x14ac:dyDescent="0.15">
      <c r="A34" s="7" t="s">
        <v>59</v>
      </c>
      <c r="B34" s="15">
        <v>1</v>
      </c>
      <c r="C34" s="15">
        <v>1</v>
      </c>
    </row>
    <row r="35" spans="1:3" ht="15" x14ac:dyDescent="0.15">
      <c r="A35" s="7" t="s">
        <v>60</v>
      </c>
      <c r="B35" s="15">
        <v>10</v>
      </c>
      <c r="C35" s="15">
        <v>10</v>
      </c>
    </row>
    <row r="36" spans="1:3" ht="15" x14ac:dyDescent="0.15">
      <c r="A36" s="7" t="s">
        <v>62</v>
      </c>
      <c r="B36" s="8">
        <v>-174</v>
      </c>
      <c r="C36" s="8">
        <v>-174</v>
      </c>
    </row>
    <row r="37" spans="1:3" ht="15" x14ac:dyDescent="0.15">
      <c r="A37" s="16" t="s">
        <v>63</v>
      </c>
      <c r="B37" s="15" t="s">
        <v>16</v>
      </c>
      <c r="C37" s="15" t="s">
        <v>16</v>
      </c>
    </row>
    <row r="38" spans="1:3" ht="15" x14ac:dyDescent="0.15">
      <c r="A38" s="17" t="s">
        <v>65</v>
      </c>
      <c r="B38" s="86">
        <v>-174</v>
      </c>
      <c r="C38" s="86">
        <v>-174</v>
      </c>
    </row>
    <row r="39" spans="1:3" ht="30" x14ac:dyDescent="0.15">
      <c r="A39" s="7" t="s">
        <v>108</v>
      </c>
      <c r="B39" s="33" t="s">
        <v>16</v>
      </c>
      <c r="C39" s="33" t="s">
        <v>16</v>
      </c>
    </row>
    <row r="40" spans="1:3" ht="30" x14ac:dyDescent="0.15">
      <c r="A40" s="7" t="s">
        <v>109</v>
      </c>
      <c r="B40" s="15">
        <f>10*LOG10(10^((B35+B36)/10)+10^(B38/10))</f>
        <v>-163.58607314841774</v>
      </c>
      <c r="C40" s="15">
        <f>10*LOG10(10^((C35+C36)/10)+10^(C38/10))</f>
        <v>-163.58607314841774</v>
      </c>
    </row>
    <row r="41" spans="1:3" ht="15" x14ac:dyDescent="0.15">
      <c r="A41" s="24" t="s">
        <v>68</v>
      </c>
      <c r="B41" s="15" t="s">
        <v>16</v>
      </c>
      <c r="C41" s="15" t="s">
        <v>16</v>
      </c>
    </row>
    <row r="42" spans="1:3" ht="15" x14ac:dyDescent="0.15">
      <c r="A42" s="36" t="s">
        <v>70</v>
      </c>
      <c r="B42" s="88">
        <f>20*12*240*1000</f>
        <v>57600000</v>
      </c>
      <c r="C42" s="88">
        <f>20*12*240*1000</f>
        <v>57600000</v>
      </c>
    </row>
    <row r="43" spans="1:3" ht="15" x14ac:dyDescent="0.15">
      <c r="A43" s="7" t="s">
        <v>71</v>
      </c>
      <c r="B43" s="15" t="s">
        <v>16</v>
      </c>
      <c r="C43" s="15" t="s">
        <v>16</v>
      </c>
    </row>
    <row r="44" spans="1:3" ht="15" x14ac:dyDescent="0.15">
      <c r="A44" s="7" t="s">
        <v>72</v>
      </c>
      <c r="B44" s="15">
        <f>B40+10*LOG10(B42)</f>
        <v>-85.981848314185626</v>
      </c>
      <c r="C44" s="15">
        <f>C40+10*LOG10(C42)</f>
        <v>-85.981848314185626</v>
      </c>
    </row>
    <row r="45" spans="1:3" ht="15" x14ac:dyDescent="0.15">
      <c r="A45" s="24" t="s">
        <v>73</v>
      </c>
      <c r="B45" s="15" t="s">
        <v>16</v>
      </c>
      <c r="C45" s="15" t="s">
        <v>16</v>
      </c>
    </row>
    <row r="46" spans="1:3" ht="15" x14ac:dyDescent="0.15">
      <c r="A46" s="36" t="s">
        <v>75</v>
      </c>
      <c r="B46" s="88">
        <v>-10.6</v>
      </c>
      <c r="C46" s="88">
        <v>-5.1100000000000003</v>
      </c>
    </row>
    <row r="47" spans="1:3" ht="15" x14ac:dyDescent="0.15">
      <c r="A47" s="7" t="s">
        <v>76</v>
      </c>
      <c r="B47" s="15">
        <v>2</v>
      </c>
      <c r="C47" s="15">
        <v>2</v>
      </c>
    </row>
    <row r="48" spans="1:3" ht="30" x14ac:dyDescent="0.15">
      <c r="A48" s="7" t="s">
        <v>77</v>
      </c>
      <c r="B48" s="15" t="s">
        <v>16</v>
      </c>
      <c r="C48" s="15" t="s">
        <v>16</v>
      </c>
    </row>
    <row r="49" spans="1:3" ht="33.75" customHeight="1" x14ac:dyDescent="0.15">
      <c r="A49" s="7" t="s">
        <v>79</v>
      </c>
      <c r="B49" s="8">
        <v>0</v>
      </c>
      <c r="C49" s="8">
        <v>0</v>
      </c>
    </row>
    <row r="50" spans="1:3" ht="30" x14ac:dyDescent="0.15">
      <c r="A50" s="7" t="s">
        <v>80</v>
      </c>
      <c r="B50" s="33" t="s">
        <v>16</v>
      </c>
      <c r="C50" s="33" t="s">
        <v>16</v>
      </c>
    </row>
    <row r="51" spans="1:3" ht="30" x14ac:dyDescent="0.15">
      <c r="A51" s="7" t="s">
        <v>82</v>
      </c>
      <c r="B51" s="15">
        <f>B44+B46+B47-B49</f>
        <v>-94.581848314185621</v>
      </c>
      <c r="C51" s="15">
        <f>C44+C46+C47-C49</f>
        <v>-89.091848314185626</v>
      </c>
    </row>
    <row r="52" spans="1:3" ht="30" x14ac:dyDescent="0.15">
      <c r="A52" s="28" t="s">
        <v>83</v>
      </c>
      <c r="B52" s="38" t="s">
        <v>16</v>
      </c>
      <c r="C52" s="38" t="s">
        <v>16</v>
      </c>
    </row>
    <row r="53" spans="1:3" ht="30" x14ac:dyDescent="0.15">
      <c r="A53" s="26" t="s">
        <v>85</v>
      </c>
      <c r="B53" s="39">
        <f>B26+B30+B33-B34-B51</f>
        <v>139.78847280153624</v>
      </c>
      <c r="C53" s="39">
        <f>C26+C30+C33-C34-C51</f>
        <v>134.29847280153624</v>
      </c>
    </row>
    <row r="54" spans="1:3" x14ac:dyDescent="0.15">
      <c r="A54" s="4" t="s">
        <v>86</v>
      </c>
      <c r="B54" s="14"/>
      <c r="C54" s="14"/>
    </row>
    <row r="55" spans="1:3" ht="16.5" customHeight="1" x14ac:dyDescent="0.15">
      <c r="A55" s="17" t="s">
        <v>87</v>
      </c>
      <c r="B55" s="86">
        <v>6</v>
      </c>
      <c r="C55" s="86">
        <v>6</v>
      </c>
    </row>
    <row r="56" spans="1:3" ht="30" x14ac:dyDescent="0.15">
      <c r="A56" s="16" t="s">
        <v>89</v>
      </c>
      <c r="B56" s="40" t="s">
        <v>16</v>
      </c>
      <c r="C56" s="40" t="s">
        <v>16</v>
      </c>
    </row>
    <row r="57" spans="1:3" ht="30" x14ac:dyDescent="0.15">
      <c r="A57" s="17" t="s">
        <v>90</v>
      </c>
      <c r="B57" s="86">
        <v>8.5</v>
      </c>
      <c r="C57" s="86">
        <v>8.5</v>
      </c>
    </row>
    <row r="58" spans="1:3" ht="15" x14ac:dyDescent="0.15">
      <c r="A58" s="17" t="s">
        <v>91</v>
      </c>
      <c r="B58" s="86">
        <v>0</v>
      </c>
      <c r="C58" s="86">
        <v>0</v>
      </c>
    </row>
    <row r="59" spans="1:3" ht="15" x14ac:dyDescent="0.15">
      <c r="A59" s="17" t="s">
        <v>92</v>
      </c>
      <c r="B59" s="86">
        <v>0</v>
      </c>
      <c r="C59" s="86">
        <v>0</v>
      </c>
    </row>
    <row r="60" spans="1:3" ht="15" x14ac:dyDescent="0.15">
      <c r="A60" s="17" t="s">
        <v>93</v>
      </c>
      <c r="B60" s="86">
        <v>0</v>
      </c>
      <c r="C60" s="86">
        <v>0</v>
      </c>
    </row>
    <row r="61" spans="1:3" ht="30" x14ac:dyDescent="0.15">
      <c r="A61" s="28" t="s">
        <v>110</v>
      </c>
      <c r="B61" s="29" t="s">
        <v>16</v>
      </c>
      <c r="C61" s="29" t="s">
        <v>16</v>
      </c>
    </row>
    <row r="62" spans="1:3" ht="30" x14ac:dyDescent="0.15">
      <c r="A62" s="26" t="s">
        <v>111</v>
      </c>
      <c r="B62" s="27">
        <f>B53-B57+B58-B59+B60</f>
        <v>131.28847280153624</v>
      </c>
      <c r="C62" s="27">
        <f>C53-C57+C58-C59+C60</f>
        <v>125.79847280153624</v>
      </c>
    </row>
    <row r="63" spans="1:3" x14ac:dyDescent="0.15">
      <c r="A63" s="41"/>
      <c r="B63" s="2"/>
      <c r="C63" s="2"/>
    </row>
    <row r="64" spans="1:3" ht="15" x14ac:dyDescent="0.15">
      <c r="A64" s="28" t="s">
        <v>97</v>
      </c>
      <c r="B64" s="29" t="s">
        <v>16</v>
      </c>
      <c r="C64" s="29" t="s">
        <v>16</v>
      </c>
    </row>
    <row r="65" spans="1:3" ht="15" x14ac:dyDescent="0.15">
      <c r="A65" s="26" t="s">
        <v>98</v>
      </c>
      <c r="B65" s="27">
        <f>B17-B23-B51+B21+B33</f>
        <v>115.18607314841773</v>
      </c>
      <c r="C65" s="27">
        <f>C17-C23-C51+C21+C33</f>
        <v>109.69607314841775</v>
      </c>
    </row>
  </sheetData>
  <mergeCells count="1">
    <mergeCell ref="B1:C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56" activePane="bottomRight" state="frozen"/>
      <selection pane="topRight"/>
      <selection pane="bottomLeft"/>
      <selection pane="bottomRight" activeCell="M12" sqref="M12"/>
    </sheetView>
  </sheetViews>
  <sheetFormatPr defaultColWidth="9" defaultRowHeight="14.25" x14ac:dyDescent="0.15"/>
  <cols>
    <col min="1" max="1" width="62.125" style="1" customWidth="1"/>
    <col min="2" max="2" width="17.875" style="2" customWidth="1"/>
    <col min="3" max="3" width="17.125" style="1" customWidth="1"/>
    <col min="4" max="16384" width="9" style="1"/>
  </cols>
  <sheetData>
    <row r="1" spans="1:3" ht="14.25" customHeight="1" x14ac:dyDescent="0.15">
      <c r="A1" s="3"/>
      <c r="B1" s="104" t="s">
        <v>125</v>
      </c>
      <c r="C1" s="104"/>
    </row>
    <row r="2" spans="1:3" ht="29.25" customHeight="1" x14ac:dyDescent="0.15">
      <c r="A2" s="4" t="s">
        <v>10</v>
      </c>
      <c r="B2" s="5" t="s">
        <v>112</v>
      </c>
      <c r="C2" s="6" t="s">
        <v>113</v>
      </c>
    </row>
    <row r="3" spans="1:3" ht="15" x14ac:dyDescent="0.15">
      <c r="A3" s="7" t="s">
        <v>11</v>
      </c>
      <c r="B3" s="8">
        <v>28</v>
      </c>
      <c r="C3" s="8">
        <v>28</v>
      </c>
    </row>
    <row r="4" spans="1:3" ht="15" x14ac:dyDescent="0.15">
      <c r="A4" s="7" t="s">
        <v>13</v>
      </c>
      <c r="B4" s="8">
        <v>100</v>
      </c>
      <c r="C4" s="8">
        <v>100</v>
      </c>
    </row>
    <row r="5" spans="1:3" ht="15" x14ac:dyDescent="0.15">
      <c r="A5" s="7" t="s">
        <v>15</v>
      </c>
      <c r="B5" s="33" t="s">
        <v>16</v>
      </c>
      <c r="C5" s="33" t="s">
        <v>16</v>
      </c>
    </row>
    <row r="6" spans="1:3" ht="15" x14ac:dyDescent="0.15">
      <c r="A6" s="7" t="s">
        <v>17</v>
      </c>
      <c r="B6" s="33" t="s">
        <v>16</v>
      </c>
      <c r="C6" s="33" t="s">
        <v>16</v>
      </c>
    </row>
    <row r="7" spans="1:3" ht="30" x14ac:dyDescent="0.15">
      <c r="A7" s="10" t="s">
        <v>118</v>
      </c>
      <c r="B7" s="43">
        <v>0.01</v>
      </c>
      <c r="C7" s="43">
        <v>0.01</v>
      </c>
    </row>
    <row r="8" spans="1:3" ht="15" x14ac:dyDescent="0.15">
      <c r="A8" s="7" t="s">
        <v>20</v>
      </c>
      <c r="B8" s="33" t="s">
        <v>16</v>
      </c>
      <c r="C8" s="33" t="s">
        <v>16</v>
      </c>
    </row>
    <row r="9" spans="1:3" ht="15" x14ac:dyDescent="0.15">
      <c r="A9" s="12" t="s">
        <v>21</v>
      </c>
      <c r="B9" s="86" t="s">
        <v>22</v>
      </c>
      <c r="C9" s="86" t="s">
        <v>22</v>
      </c>
    </row>
    <row r="10" spans="1:3" ht="15" x14ac:dyDescent="0.15">
      <c r="A10" s="7" t="s">
        <v>24</v>
      </c>
      <c r="B10" s="15">
        <v>3</v>
      </c>
      <c r="C10" s="15">
        <v>3</v>
      </c>
    </row>
    <row r="11" spans="1:3" x14ac:dyDescent="0.15">
      <c r="A11" s="4" t="s">
        <v>25</v>
      </c>
      <c r="B11" s="14"/>
      <c r="C11" s="14"/>
    </row>
    <row r="12" spans="1:3" ht="15" customHeight="1" x14ac:dyDescent="0.15">
      <c r="A12" s="7" t="s">
        <v>26</v>
      </c>
      <c r="B12" s="8">
        <v>4</v>
      </c>
      <c r="C12" s="8">
        <v>4</v>
      </c>
    </row>
    <row r="13" spans="1:3" ht="15" x14ac:dyDescent="0.15">
      <c r="A13" s="7" t="s">
        <v>28</v>
      </c>
      <c r="B13" s="15">
        <v>2</v>
      </c>
      <c r="C13" s="15">
        <v>2</v>
      </c>
    </row>
    <row r="14" spans="1:3" ht="15" x14ac:dyDescent="0.15">
      <c r="A14" s="16" t="s">
        <v>29</v>
      </c>
      <c r="B14" s="15">
        <v>1</v>
      </c>
      <c r="C14" s="15">
        <v>1</v>
      </c>
    </row>
    <row r="15" spans="1:3" ht="15" x14ac:dyDescent="0.15">
      <c r="A15" s="7" t="s">
        <v>31</v>
      </c>
      <c r="B15" s="15" t="s">
        <v>16</v>
      </c>
      <c r="C15" s="15" t="s">
        <v>16</v>
      </c>
    </row>
    <row r="16" spans="1:3" ht="15" x14ac:dyDescent="0.15">
      <c r="A16" s="17" t="s">
        <v>33</v>
      </c>
      <c r="B16" s="86">
        <v>12</v>
      </c>
      <c r="C16" s="86">
        <v>12</v>
      </c>
    </row>
    <row r="17" spans="1:3" ht="30" x14ac:dyDescent="0.15">
      <c r="A17" s="7" t="s">
        <v>35</v>
      </c>
      <c r="B17" s="8">
        <f>B16</f>
        <v>12</v>
      </c>
      <c r="C17" s="8">
        <f>C16</f>
        <v>12</v>
      </c>
    </row>
    <row r="18" spans="1:3" ht="45" x14ac:dyDescent="0.15">
      <c r="A18" s="16" t="s">
        <v>37</v>
      </c>
      <c r="B18" s="15">
        <f>B19+10*LOG10(B12/B14)-B20</f>
        <v>6.0205999132796251</v>
      </c>
      <c r="C18" s="15">
        <f>C19+10*LOG10(C12/C14)-C20</f>
        <v>6.0205999132796251</v>
      </c>
    </row>
    <row r="19" spans="1:3" ht="15" x14ac:dyDescent="0.15">
      <c r="A19" s="7" t="s">
        <v>39</v>
      </c>
      <c r="B19" s="8">
        <v>5</v>
      </c>
      <c r="C19" s="8">
        <v>5</v>
      </c>
    </row>
    <row r="20" spans="1:3" ht="45" x14ac:dyDescent="0.15">
      <c r="A20" s="17" t="s">
        <v>41</v>
      </c>
      <c r="B20" s="86">
        <v>5</v>
      </c>
      <c r="C20" s="86">
        <v>5</v>
      </c>
    </row>
    <row r="21" spans="1:3" ht="61.5" customHeight="1" x14ac:dyDescent="0.15">
      <c r="A21" s="16" t="s">
        <v>43</v>
      </c>
      <c r="B21" s="15">
        <v>0</v>
      </c>
      <c r="C21" s="15">
        <v>0</v>
      </c>
    </row>
    <row r="22" spans="1:3" ht="15" x14ac:dyDescent="0.15">
      <c r="A22" s="7" t="s">
        <v>45</v>
      </c>
      <c r="B22" s="8">
        <v>0</v>
      </c>
      <c r="C22" s="8">
        <v>0</v>
      </c>
    </row>
    <row r="23" spans="1:3" ht="15" x14ac:dyDescent="0.15">
      <c r="A23" s="7" t="s">
        <v>47</v>
      </c>
      <c r="B23" s="8">
        <v>0</v>
      </c>
      <c r="C23" s="8">
        <v>0</v>
      </c>
    </row>
    <row r="24" spans="1:3" ht="30" x14ac:dyDescent="0.15">
      <c r="A24" s="7" t="s">
        <v>48</v>
      </c>
      <c r="B24" s="8">
        <v>1</v>
      </c>
      <c r="C24" s="8">
        <v>1</v>
      </c>
    </row>
    <row r="25" spans="1:3" ht="15" x14ac:dyDescent="0.15">
      <c r="A25" s="7" t="s">
        <v>49</v>
      </c>
      <c r="B25" s="8">
        <f>B17+B18+B21+B22-B24</f>
        <v>17.020599913279625</v>
      </c>
      <c r="C25" s="8">
        <f>C17+C18+C21+C22-C24</f>
        <v>17.020599913279625</v>
      </c>
    </row>
    <row r="26" spans="1:3" ht="15" x14ac:dyDescent="0.15">
      <c r="A26" s="7" t="s">
        <v>51</v>
      </c>
      <c r="B26" s="33" t="s">
        <v>16</v>
      </c>
      <c r="C26" s="33" t="s">
        <v>16</v>
      </c>
    </row>
    <row r="27" spans="1:3" x14ac:dyDescent="0.15">
      <c r="A27" s="4" t="s">
        <v>52</v>
      </c>
      <c r="B27" s="14"/>
      <c r="C27" s="14"/>
    </row>
    <row r="28" spans="1:3" ht="15" x14ac:dyDescent="0.15">
      <c r="A28" s="7" t="s">
        <v>115</v>
      </c>
      <c r="B28" s="15">
        <v>128</v>
      </c>
      <c r="C28" s="15">
        <v>128</v>
      </c>
    </row>
    <row r="29" spans="1:3" ht="15" x14ac:dyDescent="0.15">
      <c r="A29" s="20" t="s">
        <v>54</v>
      </c>
      <c r="B29" s="15">
        <v>2</v>
      </c>
      <c r="C29" s="15">
        <v>2</v>
      </c>
    </row>
    <row r="30" spans="1:3" ht="45" x14ac:dyDescent="0.15">
      <c r="A30" s="7" t="s">
        <v>55</v>
      </c>
      <c r="B30" s="15">
        <f>B31+10*LOG10(B28/B13)-B32</f>
        <v>26.061799739838872</v>
      </c>
      <c r="C30" s="15">
        <f>C31+10*LOG10(C28/C13)-C32</f>
        <v>26.061799739838872</v>
      </c>
    </row>
    <row r="31" spans="1:3" ht="15" x14ac:dyDescent="0.15">
      <c r="A31" s="7" t="s">
        <v>56</v>
      </c>
      <c r="B31" s="87">
        <v>8</v>
      </c>
      <c r="C31" s="87">
        <v>8</v>
      </c>
    </row>
    <row r="32" spans="1:3" ht="45" x14ac:dyDescent="0.15">
      <c r="A32" s="17" t="s">
        <v>57</v>
      </c>
      <c r="B32" s="86">
        <v>0</v>
      </c>
      <c r="C32" s="86">
        <v>0</v>
      </c>
    </row>
    <row r="33" spans="1:3" ht="28.5" x14ac:dyDescent="0.15">
      <c r="A33" s="21" t="s">
        <v>107</v>
      </c>
      <c r="B33" s="86">
        <v>0</v>
      </c>
      <c r="C33" s="86">
        <v>0</v>
      </c>
    </row>
    <row r="34" spans="1:3" ht="30" x14ac:dyDescent="0.15">
      <c r="A34" s="7" t="s">
        <v>59</v>
      </c>
      <c r="B34" s="8">
        <v>3</v>
      </c>
      <c r="C34" s="8">
        <v>3</v>
      </c>
    </row>
    <row r="35" spans="1:3" ht="15" x14ac:dyDescent="0.15">
      <c r="A35" s="7" t="s">
        <v>60</v>
      </c>
      <c r="B35" s="15">
        <v>7</v>
      </c>
      <c r="C35" s="15">
        <v>7</v>
      </c>
    </row>
    <row r="36" spans="1:3" ht="15" x14ac:dyDescent="0.15">
      <c r="A36" s="7" t="s">
        <v>62</v>
      </c>
      <c r="B36" s="8">
        <v>-174</v>
      </c>
      <c r="C36" s="8">
        <v>-174</v>
      </c>
    </row>
    <row r="37" spans="1:3" ht="15" x14ac:dyDescent="0.15">
      <c r="A37" s="17" t="s">
        <v>63</v>
      </c>
      <c r="B37" s="86">
        <v>-174.9</v>
      </c>
      <c r="C37" s="86">
        <v>-174.9</v>
      </c>
    </row>
    <row r="38" spans="1:3" ht="15" x14ac:dyDescent="0.15">
      <c r="A38" s="16" t="s">
        <v>65</v>
      </c>
      <c r="B38" s="15" t="s">
        <v>16</v>
      </c>
      <c r="C38" s="15" t="s">
        <v>16</v>
      </c>
    </row>
    <row r="39" spans="1:3" ht="30" x14ac:dyDescent="0.15">
      <c r="A39" s="7" t="s">
        <v>66</v>
      </c>
      <c r="B39" s="15">
        <f>10*LOG10(10^((B35+B36)/10)+10^(B37/10))</f>
        <v>-166.34726225295711</v>
      </c>
      <c r="C39" s="15">
        <f>10*LOG10(10^((C35+C36)/10)+10^(C37/10))</f>
        <v>-166.34726225295711</v>
      </c>
    </row>
    <row r="40" spans="1:3" ht="30" x14ac:dyDescent="0.15">
      <c r="A40" s="7" t="s">
        <v>109</v>
      </c>
      <c r="B40" s="33" t="s">
        <v>16</v>
      </c>
      <c r="C40" s="33" t="s">
        <v>16</v>
      </c>
    </row>
    <row r="41" spans="1:3" ht="15" x14ac:dyDescent="0.15">
      <c r="A41" s="22" t="s">
        <v>68</v>
      </c>
      <c r="B41" s="86">
        <f>139*120*1000</f>
        <v>16680000</v>
      </c>
      <c r="C41" s="86">
        <f>139*120*1000</f>
        <v>16680000</v>
      </c>
    </row>
    <row r="42" spans="1:3" ht="15" x14ac:dyDescent="0.15">
      <c r="A42" s="24" t="s">
        <v>70</v>
      </c>
      <c r="B42" s="15" t="s">
        <v>16</v>
      </c>
      <c r="C42" s="15" t="s">
        <v>16</v>
      </c>
    </row>
    <row r="43" spans="1:3" ht="15" x14ac:dyDescent="0.15">
      <c r="A43" s="7" t="s">
        <v>71</v>
      </c>
      <c r="B43" s="15">
        <f>B39+10*LOG10(B41)</f>
        <v>-94.125301789939911</v>
      </c>
      <c r="C43" s="15">
        <f>C39+10*LOG10(C41)</f>
        <v>-94.125301789939911</v>
      </c>
    </row>
    <row r="44" spans="1:3" ht="15" x14ac:dyDescent="0.15">
      <c r="A44" s="7" t="s">
        <v>72</v>
      </c>
      <c r="B44" s="33" t="s">
        <v>16</v>
      </c>
      <c r="C44" s="33" t="s">
        <v>16</v>
      </c>
    </row>
    <row r="45" spans="1:3" ht="15" x14ac:dyDescent="0.15">
      <c r="A45" s="21" t="s">
        <v>73</v>
      </c>
      <c r="B45" s="88">
        <v>-10.35</v>
      </c>
      <c r="C45" s="88">
        <v>-10.35</v>
      </c>
    </row>
    <row r="46" spans="1:3" ht="15" x14ac:dyDescent="0.15">
      <c r="A46" s="24" t="s">
        <v>75</v>
      </c>
      <c r="B46" s="15" t="s">
        <v>16</v>
      </c>
      <c r="C46" s="15" t="s">
        <v>16</v>
      </c>
    </row>
    <row r="47" spans="1:3" ht="15" x14ac:dyDescent="0.15">
      <c r="A47" s="7" t="s">
        <v>76</v>
      </c>
      <c r="B47" s="8">
        <v>2</v>
      </c>
      <c r="C47" s="8">
        <v>2</v>
      </c>
    </row>
    <row r="48" spans="1:3" ht="30" x14ac:dyDescent="0.15">
      <c r="A48" s="7" t="s">
        <v>77</v>
      </c>
      <c r="B48" s="8">
        <v>0</v>
      </c>
      <c r="C48" s="8">
        <v>0</v>
      </c>
    </row>
    <row r="49" spans="1:3" ht="33.75" customHeight="1" x14ac:dyDescent="0.15">
      <c r="A49" s="7" t="s">
        <v>79</v>
      </c>
      <c r="B49" s="33" t="s">
        <v>16</v>
      </c>
      <c r="C49" s="33" t="s">
        <v>16</v>
      </c>
    </row>
    <row r="50" spans="1:3" ht="30" x14ac:dyDescent="0.15">
      <c r="A50" s="7" t="s">
        <v>80</v>
      </c>
      <c r="B50" s="15">
        <f>B43+B45+B47-B48</f>
        <v>-102.47530178993991</v>
      </c>
      <c r="C50" s="15">
        <f>C43+C45+C47-C48</f>
        <v>-102.47530178993991</v>
      </c>
    </row>
    <row r="51" spans="1:3" ht="30" x14ac:dyDescent="0.15">
      <c r="A51" s="7" t="s">
        <v>82</v>
      </c>
      <c r="B51" s="15" t="s">
        <v>16</v>
      </c>
      <c r="C51" s="15" t="s">
        <v>16</v>
      </c>
    </row>
    <row r="52" spans="1:3" ht="30" x14ac:dyDescent="0.15">
      <c r="A52" s="26" t="s">
        <v>83</v>
      </c>
      <c r="B52" s="39">
        <f>B25+B30+B33-B34-B50</f>
        <v>142.55770144305842</v>
      </c>
      <c r="C52" s="39">
        <f>C25+C30+C33-C34-C50</f>
        <v>142.55770144305842</v>
      </c>
    </row>
    <row r="53" spans="1:3" ht="30" x14ac:dyDescent="0.15">
      <c r="A53" s="28" t="s">
        <v>85</v>
      </c>
      <c r="B53" s="38" t="s">
        <v>16</v>
      </c>
      <c r="C53" s="38" t="s">
        <v>16</v>
      </c>
    </row>
    <row r="54" spans="1:3" x14ac:dyDescent="0.15">
      <c r="A54" s="4" t="s">
        <v>86</v>
      </c>
      <c r="B54" s="14"/>
      <c r="C54" s="14"/>
    </row>
    <row r="55" spans="1:3" ht="16.5" customHeight="1" x14ac:dyDescent="0.15">
      <c r="A55" s="17" t="s">
        <v>87</v>
      </c>
      <c r="B55" s="86">
        <v>6</v>
      </c>
      <c r="C55" s="86">
        <v>6</v>
      </c>
    </row>
    <row r="56" spans="1:3" ht="30" x14ac:dyDescent="0.15">
      <c r="A56" s="17" t="s">
        <v>89</v>
      </c>
      <c r="B56" s="86">
        <v>8.5</v>
      </c>
      <c r="C56" s="86">
        <v>8.5</v>
      </c>
    </row>
    <row r="57" spans="1:3" ht="30" x14ac:dyDescent="0.15">
      <c r="A57" s="16" t="s">
        <v>90</v>
      </c>
      <c r="B57" s="40" t="s">
        <v>16</v>
      </c>
      <c r="C57" s="40" t="s">
        <v>16</v>
      </c>
    </row>
    <row r="58" spans="1:3" ht="15" x14ac:dyDescent="0.15">
      <c r="A58" s="17" t="s">
        <v>91</v>
      </c>
      <c r="B58" s="86">
        <v>0</v>
      </c>
      <c r="C58" s="86">
        <v>0</v>
      </c>
    </row>
    <row r="59" spans="1:3" ht="15" x14ac:dyDescent="0.15">
      <c r="A59" s="17" t="s">
        <v>92</v>
      </c>
      <c r="B59" s="86">
        <v>0</v>
      </c>
      <c r="C59" s="86">
        <v>0</v>
      </c>
    </row>
    <row r="60" spans="1:3" ht="15" x14ac:dyDescent="0.15">
      <c r="A60" s="17" t="s">
        <v>93</v>
      </c>
      <c r="B60" s="86">
        <v>0</v>
      </c>
      <c r="C60" s="86">
        <v>0</v>
      </c>
    </row>
    <row r="61" spans="1:3" ht="30" x14ac:dyDescent="0.15">
      <c r="A61" s="26" t="s">
        <v>110</v>
      </c>
      <c r="B61" s="39">
        <f>B52-B56+B58-B59+B60</f>
        <v>134.05770144305842</v>
      </c>
      <c r="C61" s="39">
        <f>C52-C56+C58-C59+C60</f>
        <v>134.05770144305842</v>
      </c>
    </row>
    <row r="62" spans="1:3" ht="30" x14ac:dyDescent="0.15">
      <c r="A62" s="28" t="s">
        <v>111</v>
      </c>
      <c r="B62" s="38" t="s">
        <v>16</v>
      </c>
      <c r="C62" s="38" t="s">
        <v>16</v>
      </c>
    </row>
    <row r="63" spans="1:3" x14ac:dyDescent="0.15">
      <c r="B63" s="42"/>
      <c r="C63" s="42"/>
    </row>
    <row r="64" spans="1:3" ht="15" x14ac:dyDescent="0.15">
      <c r="A64" s="26" t="s">
        <v>97</v>
      </c>
      <c r="B64" s="27">
        <f>B17+B22-B50+B21+B33</f>
        <v>114.47530178993991</v>
      </c>
      <c r="C64" s="27">
        <f>C17+C22-C50+C21+C33</f>
        <v>114.47530178993991</v>
      </c>
    </row>
    <row r="65" spans="1:3" ht="15" x14ac:dyDescent="0.15">
      <c r="A65" s="28" t="s">
        <v>98</v>
      </c>
      <c r="B65" s="29" t="s">
        <v>16</v>
      </c>
      <c r="C65" s="29" t="s">
        <v>16</v>
      </c>
    </row>
  </sheetData>
  <mergeCells count="1">
    <mergeCell ref="B1:C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 x14ac:dyDescent="0.15">
      <c r="A1" s="49" t="s">
        <v>0</v>
      </c>
    </row>
    <row r="2" spans="1:6" ht="30" x14ac:dyDescent="0.15">
      <c r="A2" s="50" t="s">
        <v>1</v>
      </c>
    </row>
    <row r="3" spans="1:6" ht="15" x14ac:dyDescent="0.15">
      <c r="A3" s="51" t="s">
        <v>2</v>
      </c>
    </row>
    <row r="5" spans="1:6" ht="28.35" customHeight="1" x14ac:dyDescent="0.15">
      <c r="A5" s="52" t="s">
        <v>3</v>
      </c>
      <c r="B5" s="97" t="s">
        <v>4</v>
      </c>
      <c r="C5" s="97"/>
      <c r="D5" s="97"/>
      <c r="E5" s="97"/>
      <c r="F5" s="97"/>
    </row>
    <row r="6" spans="1:6" x14ac:dyDescent="0.15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 x14ac:dyDescent="0.15">
      <c r="A7" s="54" t="s">
        <v>10</v>
      </c>
      <c r="B7" s="19"/>
      <c r="C7" s="19"/>
      <c r="D7" s="19"/>
      <c r="E7" s="19"/>
      <c r="F7" s="55"/>
    </row>
    <row r="8" spans="1:6" ht="15" x14ac:dyDescent="0.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 x14ac:dyDescent="0.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 x14ac:dyDescent="0.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 x14ac:dyDescent="0.15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 ht="15" x14ac:dyDescent="0.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 x14ac:dyDescent="0.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 x14ac:dyDescent="0.15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 x14ac:dyDescent="0.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x14ac:dyDescent="0.15">
      <c r="A16" s="4" t="s">
        <v>25</v>
      </c>
      <c r="B16" s="14"/>
      <c r="C16" s="14"/>
      <c r="D16" s="14"/>
      <c r="E16" s="14"/>
      <c r="F16" s="55"/>
    </row>
    <row r="17" spans="1:6" ht="91.5" customHeight="1" x14ac:dyDescent="0.15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 x14ac:dyDescent="0.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 x14ac:dyDescent="0.15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 x14ac:dyDescent="0.1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 x14ac:dyDescent="0.1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 x14ac:dyDescent="0.1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 x14ac:dyDescent="0.1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 x14ac:dyDescent="0.1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60" x14ac:dyDescent="0.15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 x14ac:dyDescent="0.15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 x14ac:dyDescent="0.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" x14ac:dyDescent="0.15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 x14ac:dyDescent="0.15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 x14ac:dyDescent="0.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 x14ac:dyDescent="0.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 x14ac:dyDescent="0.15">
      <c r="A32" s="4" t="s">
        <v>52</v>
      </c>
      <c r="B32" s="14"/>
      <c r="C32" s="14"/>
      <c r="D32" s="14"/>
      <c r="E32" s="14"/>
      <c r="F32" s="55"/>
    </row>
    <row r="33" spans="1:6" ht="90" x14ac:dyDescent="0.15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60" x14ac:dyDescent="0.15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45" x14ac:dyDescent="0.1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5" x14ac:dyDescent="0.1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60" x14ac:dyDescent="0.15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60" x14ac:dyDescent="0.15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30" x14ac:dyDescent="0.15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30" x14ac:dyDescent="0.15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 ht="15" x14ac:dyDescent="0.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30" x14ac:dyDescent="0.15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30" x14ac:dyDescent="0.15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30" x14ac:dyDescent="0.15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30" x14ac:dyDescent="0.15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30" x14ac:dyDescent="0.15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30" x14ac:dyDescent="0.15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 ht="15" x14ac:dyDescent="0.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 x14ac:dyDescent="0.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 x14ac:dyDescent="0.15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 x14ac:dyDescent="0.15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 ht="15" x14ac:dyDescent="0.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 x14ac:dyDescent="0.15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 x14ac:dyDescent="0.15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 x14ac:dyDescent="0.15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 x14ac:dyDescent="0.15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 x14ac:dyDescent="0.15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0" x14ac:dyDescent="0.15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 x14ac:dyDescent="0.15">
      <c r="A59" s="4" t="s">
        <v>86</v>
      </c>
      <c r="B59" s="14"/>
      <c r="C59" s="14"/>
      <c r="D59" s="14"/>
      <c r="E59" s="14"/>
      <c r="F59" s="55"/>
    </row>
    <row r="60" spans="1:6" ht="30.75" customHeight="1" x14ac:dyDescent="0.15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98" t="s">
        <v>88</v>
      </c>
    </row>
    <row r="61" spans="1:6" ht="30" x14ac:dyDescent="0.15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99"/>
    </row>
    <row r="62" spans="1:6" ht="30" x14ac:dyDescent="0.15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99"/>
    </row>
    <row r="63" spans="1:6" ht="15" x14ac:dyDescent="0.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99"/>
    </row>
    <row r="64" spans="1:6" ht="15" x14ac:dyDescent="0.15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99"/>
    </row>
    <row r="65" spans="1:6" ht="15" x14ac:dyDescent="0.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0"/>
    </row>
    <row r="66" spans="1:6" ht="30" x14ac:dyDescent="0.15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 x14ac:dyDescent="0.15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 x14ac:dyDescent="0.15">
      <c r="A68" s="41"/>
      <c r="B68" s="42"/>
      <c r="C68" s="42"/>
      <c r="D68" s="42"/>
      <c r="E68" s="44"/>
    </row>
    <row r="69" spans="1:6" ht="15" x14ac:dyDescent="0.15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 x14ac:dyDescent="0.15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 x14ac:dyDescent="0.15">
      <c r="E74" s="2"/>
    </row>
    <row r="75" spans="1:6" s="46" customFormat="1" ht="15" x14ac:dyDescent="0.15">
      <c r="A75" s="47"/>
      <c r="B75" s="2"/>
      <c r="C75" s="2"/>
      <c r="D75" s="2"/>
      <c r="E75" s="48"/>
      <c r="F75" s="41"/>
    </row>
    <row r="77" spans="1:6" ht="15" x14ac:dyDescent="0.15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pane xSplit="1" ySplit="1" topLeftCell="B20" activePane="bottomRight" state="frozen"/>
      <selection pane="topRight"/>
      <selection pane="bottomLeft"/>
      <selection pane="bottomRight" activeCell="G56" sqref="G56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6384" width="9" style="1"/>
  </cols>
  <sheetData>
    <row r="1" spans="1:13" ht="14.25" customHeight="1" x14ac:dyDescent="0.15">
      <c r="A1" s="3"/>
      <c r="B1" s="101" t="s">
        <v>101</v>
      </c>
      <c r="C1" s="102"/>
      <c r="D1" s="102"/>
      <c r="E1" s="103"/>
      <c r="F1" s="104" t="s">
        <v>102</v>
      </c>
      <c r="G1" s="104"/>
      <c r="H1" s="105" t="s">
        <v>119</v>
      </c>
      <c r="I1" s="106"/>
      <c r="J1" s="106"/>
      <c r="K1" s="107"/>
      <c r="L1" s="101" t="s">
        <v>121</v>
      </c>
      <c r="M1" s="102"/>
    </row>
    <row r="2" spans="1:13" ht="29.25" customHeight="1" x14ac:dyDescent="0.15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</row>
    <row r="3" spans="1:13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</row>
    <row r="4" spans="1:13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</row>
    <row r="5" spans="1:13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</row>
    <row r="6" spans="1:13" ht="15" x14ac:dyDescent="0.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</row>
    <row r="7" spans="1:13" ht="15" x14ac:dyDescent="0.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</row>
    <row r="8" spans="1:13" ht="15" x14ac:dyDescent="0.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</row>
    <row r="9" spans="1:13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</row>
    <row r="10" spans="1:13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</row>
    <row r="11" spans="1:13" x14ac:dyDescent="0.1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</row>
    <row r="12" spans="1:13" ht="15" customHeight="1" x14ac:dyDescent="0.15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</row>
    <row r="13" spans="1:13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</row>
    <row r="14" spans="1:13" ht="15" x14ac:dyDescent="0.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</row>
    <row r="15" spans="1:13" ht="15" x14ac:dyDescent="0.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</row>
    <row r="16" spans="1:13" ht="15" x14ac:dyDescent="0.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</row>
    <row r="17" spans="1:13" ht="30" x14ac:dyDescent="0.15">
      <c r="A17" s="7" t="s">
        <v>35</v>
      </c>
      <c r="B17" s="15">
        <f t="shared" ref="B17:G17" si="1">B15+10*LOG10(B41/1000000)</f>
        <v>21.396037294708371</v>
      </c>
      <c r="C17" s="15">
        <f t="shared" si="1"/>
        <v>21.396037294708371</v>
      </c>
      <c r="D17" s="15">
        <f t="shared" si="1"/>
        <v>18.385737338068559</v>
      </c>
      <c r="E17" s="15">
        <f t="shared" si="1"/>
        <v>18.385737338068559</v>
      </c>
      <c r="F17" s="15">
        <f t="shared" si="1"/>
        <v>21.396037294708371</v>
      </c>
      <c r="G17" s="15">
        <f t="shared" si="1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2">L15+10*LOG10(L41/1000000)</f>
        <v>21.396037294708371</v>
      </c>
      <c r="M17" s="15">
        <f t="shared" si="2"/>
        <v>21.396037294708371</v>
      </c>
    </row>
    <row r="18" spans="1:13" ht="45" x14ac:dyDescent="0.15">
      <c r="A18" s="16" t="s">
        <v>37</v>
      </c>
      <c r="B18" s="15">
        <f t="shared" ref="B18:G18" si="3">B19+10*LOG10(B12/B13)-B20</f>
        <v>26.061799739838872</v>
      </c>
      <c r="C18" s="15">
        <f t="shared" si="3"/>
        <v>26.061799739838872</v>
      </c>
      <c r="D18" s="15">
        <f t="shared" si="3"/>
        <v>26.061799739838872</v>
      </c>
      <c r="E18" s="15">
        <f t="shared" si="3"/>
        <v>26.061799739838872</v>
      </c>
      <c r="F18" s="15">
        <f t="shared" si="3"/>
        <v>20.591799739838873</v>
      </c>
      <c r="G18" s="15">
        <f t="shared" si="3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4">L19+10*LOG10(L12/L13)-L20</f>
        <v>22.581799739838871</v>
      </c>
      <c r="M18" s="15">
        <f t="shared" si="4"/>
        <v>22.581799739838871</v>
      </c>
    </row>
    <row r="19" spans="1:13" ht="15" x14ac:dyDescent="0.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</row>
    <row r="20" spans="1:13" ht="45" x14ac:dyDescent="0.1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</row>
    <row r="21" spans="1:13" ht="61.5" customHeight="1" x14ac:dyDescent="0.15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</row>
    <row r="22" spans="1:13" ht="15" x14ac:dyDescent="0.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</row>
    <row r="23" spans="1:13" ht="15" x14ac:dyDescent="0.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</row>
    <row r="24" spans="1:13" ht="30" x14ac:dyDescent="0.15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</row>
    <row r="25" spans="1:13" ht="15" x14ac:dyDescent="0.15">
      <c r="A25" s="7" t="s">
        <v>49</v>
      </c>
      <c r="B25" s="15">
        <f t="shared" ref="B25:G25" si="5">B17+B18+B21+B22-B24</f>
        <v>44.457837034547239</v>
      </c>
      <c r="C25" s="15">
        <f t="shared" si="5"/>
        <v>44.457837034547239</v>
      </c>
      <c r="D25" s="15">
        <f t="shared" si="5"/>
        <v>41.447537077907427</v>
      </c>
      <c r="E25" s="15">
        <f t="shared" si="5"/>
        <v>41.447537077907427</v>
      </c>
      <c r="F25" s="15">
        <f t="shared" si="5"/>
        <v>38.98783703454724</v>
      </c>
      <c r="G25" s="15">
        <f t="shared" si="5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6">L17+L18+L21+L22-L24</f>
        <v>40.977837034547242</v>
      </c>
      <c r="M25" s="15">
        <f t="shared" si="6"/>
        <v>40.977837034547242</v>
      </c>
    </row>
    <row r="26" spans="1:13" ht="15" x14ac:dyDescent="0.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</row>
    <row r="27" spans="1:13" x14ac:dyDescent="0.1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</row>
    <row r="28" spans="1:13" ht="15" x14ac:dyDescent="0.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</row>
    <row r="29" spans="1:13" ht="15" x14ac:dyDescent="0.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</row>
    <row r="30" spans="1:13" ht="45" x14ac:dyDescent="0.15">
      <c r="A30" s="7" t="s">
        <v>55</v>
      </c>
      <c r="B30" s="15">
        <f t="shared" ref="B30:G30" si="7">B31+10*LOG10(B28/B29)-B32</f>
        <v>11.020599913279625</v>
      </c>
      <c r="C30" s="15">
        <f t="shared" si="7"/>
        <v>11.020599913279625</v>
      </c>
      <c r="D30" s="15">
        <f t="shared" si="7"/>
        <v>11.020599913279625</v>
      </c>
      <c r="E30" s="15">
        <f t="shared" si="7"/>
        <v>11.020599913279625</v>
      </c>
      <c r="F30" s="15">
        <f t="shared" si="7"/>
        <v>11.020599913279625</v>
      </c>
      <c r="G30" s="15">
        <f t="shared" si="7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8">L31+10*LOG10(L28/L29)-L32</f>
        <v>11.020599913279625</v>
      </c>
      <c r="M30" s="15">
        <f t="shared" si="8"/>
        <v>11.020599913279625</v>
      </c>
    </row>
    <row r="31" spans="1:13" ht="15" x14ac:dyDescent="0.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</row>
    <row r="32" spans="1:13" ht="45" x14ac:dyDescent="0.1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</row>
    <row r="33" spans="1:13" ht="28.5" x14ac:dyDescent="0.1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</row>
    <row r="34" spans="1:13" ht="30" x14ac:dyDescent="0.15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</row>
    <row r="35" spans="1:13" ht="15" x14ac:dyDescent="0.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</row>
    <row r="36" spans="1:13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</row>
    <row r="37" spans="1:13" ht="15" x14ac:dyDescent="0.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</row>
    <row r="38" spans="1:13" ht="15" x14ac:dyDescent="0.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</row>
    <row r="39" spans="1:13" ht="30" x14ac:dyDescent="0.15">
      <c r="A39" s="7" t="s">
        <v>108</v>
      </c>
      <c r="B39" s="15">
        <f t="shared" ref="B39:G39" si="9">10*LOG10(10^((B35+B36)/10)+10^(B37/10))</f>
        <v>-167.00000000000003</v>
      </c>
      <c r="C39" s="15">
        <f t="shared" si="9"/>
        <v>-167.00000000000003</v>
      </c>
      <c r="D39" s="15">
        <f t="shared" si="9"/>
        <v>-167.00000000000003</v>
      </c>
      <c r="E39" s="15">
        <f t="shared" si="9"/>
        <v>-167.00000000000003</v>
      </c>
      <c r="F39" s="15">
        <f t="shared" si="9"/>
        <v>-164</v>
      </c>
      <c r="G39" s="15">
        <f t="shared" si="9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10">10*LOG10(10^((L35+L36)/10)+10^(L37/10))</f>
        <v>-163.58607314841774</v>
      </c>
      <c r="M39" s="15">
        <f t="shared" si="10"/>
        <v>-163.58607314841774</v>
      </c>
    </row>
    <row r="40" spans="1:13" ht="30" x14ac:dyDescent="0.15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</row>
    <row r="41" spans="1:13" ht="15" x14ac:dyDescent="0.15">
      <c r="A41" s="24" t="s">
        <v>68</v>
      </c>
      <c r="B41" s="15">
        <f t="shared" ref="B41:C41" si="11">48*12*120*1000</f>
        <v>69120000</v>
      </c>
      <c r="C41" s="15">
        <f t="shared" si="11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12">48*12*120*1000</f>
        <v>69120000</v>
      </c>
      <c r="I41" s="73">
        <f t="shared" si="12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</row>
    <row r="42" spans="1:13" ht="15" x14ac:dyDescent="0.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</row>
    <row r="43" spans="1:13" ht="15" x14ac:dyDescent="0.15">
      <c r="A43" s="7" t="s">
        <v>71</v>
      </c>
      <c r="B43" s="15">
        <f t="shared" ref="B43:G43" si="13">B39+10*LOG10(B41)</f>
        <v>-88.603962705291664</v>
      </c>
      <c r="C43" s="15">
        <f t="shared" si="13"/>
        <v>-88.603962705291664</v>
      </c>
      <c r="D43" s="15">
        <f t="shared" si="13"/>
        <v>-91.614262661931477</v>
      </c>
      <c r="E43" s="15">
        <f t="shared" si="13"/>
        <v>-91.614262661931477</v>
      </c>
      <c r="F43" s="15">
        <f t="shared" si="13"/>
        <v>-85.603962705291636</v>
      </c>
      <c r="G43" s="15">
        <f t="shared" si="13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14">L39+10*LOG10(L41)</f>
        <v>-85.190035853709375</v>
      </c>
      <c r="M43" s="15">
        <f t="shared" si="14"/>
        <v>-85.190035853709375</v>
      </c>
    </row>
    <row r="44" spans="1:13" ht="15" x14ac:dyDescent="0.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</row>
    <row r="45" spans="1:13" ht="15" x14ac:dyDescent="0.15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</row>
    <row r="46" spans="1:13" ht="15" x14ac:dyDescent="0.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</row>
    <row r="47" spans="1:13" ht="15" x14ac:dyDescent="0.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</row>
    <row r="48" spans="1:13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</row>
    <row r="49" spans="1:13" ht="33.75" customHeight="1" x14ac:dyDescent="0.15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</row>
    <row r="50" spans="1:13" ht="30" x14ac:dyDescent="0.15">
      <c r="A50" s="7" t="s">
        <v>80</v>
      </c>
      <c r="B50" s="15">
        <f t="shared" ref="B50:G50" si="15">B43+B45+B47-B48</f>
        <v>-92.00396270529167</v>
      </c>
      <c r="C50" s="15">
        <f t="shared" si="15"/>
        <v>-87.903962705291661</v>
      </c>
      <c r="D50" s="15">
        <f t="shared" si="15"/>
        <v>-94.414262661931474</v>
      </c>
      <c r="E50" s="15">
        <f t="shared" si="15"/>
        <v>-90.114262661931477</v>
      </c>
      <c r="F50" s="15">
        <f t="shared" si="15"/>
        <v>-91.523962705291638</v>
      </c>
      <c r="G50" s="15">
        <f t="shared" si="15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16">L43+L45+L47-L48</f>
        <v>-89.500035853709377</v>
      </c>
      <c r="M50" s="15">
        <f t="shared" si="16"/>
        <v>-85.760035853709368</v>
      </c>
    </row>
    <row r="51" spans="1:13" ht="30" x14ac:dyDescent="0.15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</row>
    <row r="52" spans="1:13" ht="30" x14ac:dyDescent="0.15">
      <c r="A52" s="26" t="s">
        <v>83</v>
      </c>
      <c r="B52" s="39">
        <f t="shared" ref="B52:K52" si="17">B25+B30+B33-B34-B50</f>
        <v>146.48239965311853</v>
      </c>
      <c r="C52" s="39">
        <f t="shared" si="17"/>
        <v>142.38239965311851</v>
      </c>
      <c r="D52" s="39">
        <f t="shared" si="17"/>
        <v>145.88239965311851</v>
      </c>
      <c r="E52" s="39">
        <f t="shared" si="17"/>
        <v>141.58239965311853</v>
      </c>
      <c r="F52" s="39">
        <f t="shared" si="17"/>
        <v>140.53239965311849</v>
      </c>
      <c r="G52" s="39">
        <f t="shared" si="17"/>
        <v>137.15239965311849</v>
      </c>
      <c r="H52" s="76">
        <f t="shared" si="17"/>
        <v>145.90239965311855</v>
      </c>
      <c r="I52" s="76">
        <f>I25+I30+I33-I34-I50</f>
        <v>140.97239965311854</v>
      </c>
      <c r="J52" s="76">
        <f t="shared" si="17"/>
        <v>145.74239965311853</v>
      </c>
      <c r="K52" s="76">
        <f t="shared" si="17"/>
        <v>140.85239965311854</v>
      </c>
      <c r="L52" s="39">
        <f>L25+L30+L33-L34-L50</f>
        <v>140.49847280153625</v>
      </c>
      <c r="M52" s="39">
        <f>M25+M30+M33-M34-M50</f>
        <v>136.75847280153624</v>
      </c>
    </row>
    <row r="53" spans="1:13" ht="30" x14ac:dyDescent="0.15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</row>
    <row r="54" spans="1:13" x14ac:dyDescent="0.1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</row>
    <row r="55" spans="1:13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</row>
    <row r="56" spans="1:13" ht="30" x14ac:dyDescent="0.15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</row>
    <row r="57" spans="1:13" ht="30" x14ac:dyDescent="0.15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</row>
    <row r="58" spans="1:13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</row>
    <row r="59" spans="1:13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</row>
    <row r="60" spans="1:13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</row>
    <row r="61" spans="1:13" ht="30" x14ac:dyDescent="0.15">
      <c r="A61" s="26" t="s">
        <v>110</v>
      </c>
      <c r="B61" s="39">
        <f t="shared" ref="B61:K61" si="18">B52-B56+B58-B59+B60</f>
        <v>146.48239965311853</v>
      </c>
      <c r="C61" s="39">
        <f t="shared" si="18"/>
        <v>142.38239965311851</v>
      </c>
      <c r="D61" s="39">
        <f t="shared" si="18"/>
        <v>145.88239965311851</v>
      </c>
      <c r="E61" s="39">
        <f t="shared" si="18"/>
        <v>141.58239965311853</v>
      </c>
      <c r="F61" s="39">
        <f t="shared" si="18"/>
        <v>140.53239965311849</v>
      </c>
      <c r="G61" s="39">
        <f t="shared" si="18"/>
        <v>137.15239965311849</v>
      </c>
      <c r="H61" s="76">
        <f t="shared" si="18"/>
        <v>145.90239965311855</v>
      </c>
      <c r="I61" s="76">
        <f>I52-I56+I58-I59+I60</f>
        <v>140.97239965311854</v>
      </c>
      <c r="J61" s="76">
        <f t="shared" si="18"/>
        <v>145.74239965311853</v>
      </c>
      <c r="K61" s="76">
        <f t="shared" si="18"/>
        <v>140.85239965311854</v>
      </c>
      <c r="L61" s="27">
        <f>L52-L56+L58-L59+L60</f>
        <v>131.99847280153625</v>
      </c>
      <c r="M61" s="27">
        <f>M52-M56+M58-M59+M60</f>
        <v>128.25847280153624</v>
      </c>
    </row>
    <row r="62" spans="1:13" ht="30" x14ac:dyDescent="0.15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</row>
    <row r="63" spans="1:13" x14ac:dyDescent="0.1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</row>
    <row r="64" spans="1:13" ht="15" x14ac:dyDescent="0.15">
      <c r="A64" s="26" t="s">
        <v>97</v>
      </c>
      <c r="B64" s="39">
        <f t="shared" ref="B64:G64" si="19">B17+B22-B50+B21+B33</f>
        <v>113.40000000000003</v>
      </c>
      <c r="C64" s="39">
        <f t="shared" si="19"/>
        <v>109.30000000000004</v>
      </c>
      <c r="D64" s="39">
        <f t="shared" si="19"/>
        <v>112.80000000000004</v>
      </c>
      <c r="E64" s="39">
        <f t="shared" si="19"/>
        <v>108.50000000000003</v>
      </c>
      <c r="F64" s="39">
        <f t="shared" si="19"/>
        <v>112.92000000000002</v>
      </c>
      <c r="G64" s="39">
        <f t="shared" si="19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20">L17+L22-L50+L21+L33</f>
        <v>110.89607314841774</v>
      </c>
      <c r="M64" s="27">
        <f t="shared" si="20"/>
        <v>107.15607314841773</v>
      </c>
    </row>
    <row r="65" spans="1:13" ht="15" x14ac:dyDescent="0.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</row>
  </sheetData>
  <mergeCells count="4">
    <mergeCell ref="B1:E1"/>
    <mergeCell ref="F1:G1"/>
    <mergeCell ref="H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B50" activePane="bottomRight" state="frozen"/>
      <selection pane="topRight"/>
      <selection pane="bottomLeft"/>
      <selection pane="bottomRight" activeCell="L1" sqref="L1:M1048576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6384" width="9" style="1"/>
  </cols>
  <sheetData>
    <row r="1" spans="1:13" ht="14.25" customHeight="1" x14ac:dyDescent="0.15">
      <c r="A1" s="3"/>
      <c r="B1" s="101" t="s">
        <v>101</v>
      </c>
      <c r="C1" s="102"/>
      <c r="D1" s="102"/>
      <c r="E1" s="103"/>
      <c r="F1" s="101" t="s">
        <v>102</v>
      </c>
      <c r="G1" s="102"/>
      <c r="H1" s="105" t="s">
        <v>119</v>
      </c>
      <c r="I1" s="106"/>
      <c r="J1" s="106"/>
      <c r="K1" s="107"/>
      <c r="L1" s="101" t="s">
        <v>122</v>
      </c>
      <c r="M1" s="102"/>
    </row>
    <row r="2" spans="1:13" ht="29.25" customHeight="1" x14ac:dyDescent="0.15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</row>
    <row r="3" spans="1:13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</row>
    <row r="4" spans="1:13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</row>
    <row r="5" spans="1:13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</row>
    <row r="6" spans="1:13" ht="15" x14ac:dyDescent="0.15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</row>
    <row r="7" spans="1:13" ht="15" x14ac:dyDescent="0.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</row>
    <row r="8" spans="1:13" ht="15" x14ac:dyDescent="0.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</row>
    <row r="9" spans="1:13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</row>
    <row r="10" spans="1:13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</row>
    <row r="11" spans="1:13" x14ac:dyDescent="0.1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</row>
    <row r="12" spans="1:13" ht="15" customHeight="1" x14ac:dyDescent="0.15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</row>
    <row r="13" spans="1:13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</row>
    <row r="14" spans="1:13" ht="15" x14ac:dyDescent="0.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</row>
    <row r="15" spans="1:13" ht="15" x14ac:dyDescent="0.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</row>
    <row r="16" spans="1:13" ht="15" x14ac:dyDescent="0.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</row>
    <row r="17" spans="1:13" ht="30" x14ac:dyDescent="0.15">
      <c r="A17" s="7" t="s">
        <v>35</v>
      </c>
      <c r="B17" s="15">
        <f t="shared" ref="B17:G17" si="2">B15+10*LOG10(B42/1000000)</f>
        <v>21.01815168581437</v>
      </c>
      <c r="C17" s="15">
        <f t="shared" si="2"/>
        <v>21.01815168581437</v>
      </c>
      <c r="D17" s="15">
        <f t="shared" si="2"/>
        <v>18.733358400660677</v>
      </c>
      <c r="E17" s="15">
        <f t="shared" si="2"/>
        <v>18.733358400660677</v>
      </c>
      <c r="F17" s="15">
        <f t="shared" si="2"/>
        <v>22.065505191014502</v>
      </c>
      <c r="G17" s="15">
        <f t="shared" si="2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3">L15+10*LOG10(L42/1000000)</f>
        <v>22.779064276371184</v>
      </c>
      <c r="M17" s="13">
        <f t="shared" si="3"/>
        <v>22.779064276371184</v>
      </c>
    </row>
    <row r="18" spans="1:13" ht="45" x14ac:dyDescent="0.1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26.061799739838872</v>
      </c>
      <c r="E18" s="15">
        <f t="shared" si="4"/>
        <v>26.061799739838872</v>
      </c>
      <c r="F18" s="15">
        <f t="shared" si="4"/>
        <v>20.591799739838873</v>
      </c>
      <c r="G18" s="15">
        <f t="shared" si="4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5">L19+10*LOG10(L12/L13)-L20</f>
        <v>22.581799739838871</v>
      </c>
      <c r="M18" s="13">
        <f t="shared" si="5"/>
        <v>22.581799739838871</v>
      </c>
    </row>
    <row r="19" spans="1:13" ht="15" x14ac:dyDescent="0.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</row>
    <row r="20" spans="1:13" ht="45" x14ac:dyDescent="0.1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</row>
    <row r="21" spans="1:13" ht="61.5" customHeight="1" x14ac:dyDescent="0.15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</row>
    <row r="22" spans="1:13" ht="15" x14ac:dyDescent="0.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</row>
    <row r="23" spans="1:13" ht="15" x14ac:dyDescent="0.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</row>
    <row r="24" spans="1:13" ht="30" x14ac:dyDescent="0.15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</row>
    <row r="25" spans="1:13" ht="15" x14ac:dyDescent="0.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</row>
    <row r="26" spans="1:13" ht="15" x14ac:dyDescent="0.15">
      <c r="A26" s="7" t="s">
        <v>51</v>
      </c>
      <c r="B26" s="15">
        <f t="shared" ref="B26:G26" si="6">B17+B18+B21-B23-B24</f>
        <v>44.079951425653242</v>
      </c>
      <c r="C26" s="15">
        <f t="shared" si="6"/>
        <v>44.079951425653242</v>
      </c>
      <c r="D26" s="15">
        <f t="shared" si="6"/>
        <v>41.795158140499552</v>
      </c>
      <c r="E26" s="15">
        <f t="shared" si="6"/>
        <v>41.795158140499552</v>
      </c>
      <c r="F26" s="15">
        <f t="shared" si="6"/>
        <v>39.657304930853371</v>
      </c>
      <c r="G26" s="15">
        <f t="shared" si="6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7">L17+L18+L21-L23-L24</f>
        <v>42.360864016210058</v>
      </c>
      <c r="M26" s="13">
        <f t="shared" si="7"/>
        <v>42.360864016210058</v>
      </c>
    </row>
    <row r="27" spans="1:13" x14ac:dyDescent="0.1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</row>
    <row r="28" spans="1:13" ht="15" x14ac:dyDescent="0.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</row>
    <row r="29" spans="1:13" ht="15" x14ac:dyDescent="0.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</row>
    <row r="30" spans="1:13" ht="45" x14ac:dyDescent="0.15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15">
        <f t="shared" si="8"/>
        <v>11.020599913279625</v>
      </c>
      <c r="G30" s="15">
        <f t="shared" si="8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9">L31+10*LOG10(L28/L29)-L32</f>
        <v>11.020599913279625</v>
      </c>
      <c r="M30" s="13">
        <f t="shared" si="9"/>
        <v>11.020599913279625</v>
      </c>
    </row>
    <row r="31" spans="1:13" ht="15" x14ac:dyDescent="0.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</row>
    <row r="32" spans="1:13" ht="45" x14ac:dyDescent="0.1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</row>
    <row r="33" spans="1:13" ht="28.5" x14ac:dyDescent="0.1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</row>
    <row r="34" spans="1:13" ht="30" x14ac:dyDescent="0.15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</row>
    <row r="35" spans="1:13" ht="15" x14ac:dyDescent="0.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</row>
    <row r="36" spans="1:13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</row>
    <row r="37" spans="1:13" ht="15" x14ac:dyDescent="0.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</row>
    <row r="38" spans="1:13" ht="15" x14ac:dyDescent="0.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</row>
    <row r="39" spans="1:13" ht="30" x14ac:dyDescent="0.15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</row>
    <row r="40" spans="1:13" ht="30" x14ac:dyDescent="0.15">
      <c r="A40" s="7" t="s">
        <v>109</v>
      </c>
      <c r="B40" s="15">
        <f t="shared" ref="B40:G40" si="10">10*LOG10(10^((B35+B36)/10)+10^(B38/10))</f>
        <v>-167.00000000000003</v>
      </c>
      <c r="C40" s="15">
        <f t="shared" si="10"/>
        <v>-167.00000000000003</v>
      </c>
      <c r="D40" s="15">
        <f t="shared" si="10"/>
        <v>-167.00000000000003</v>
      </c>
      <c r="E40" s="15">
        <f t="shared" si="10"/>
        <v>-167.00000000000003</v>
      </c>
      <c r="F40" s="15">
        <f t="shared" si="10"/>
        <v>-164</v>
      </c>
      <c r="G40" s="15">
        <f t="shared" si="10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11">10*LOG10(10^((L35+L36)/10)+10^(L38/10))</f>
        <v>-163.58607314841774</v>
      </c>
      <c r="M40" s="13">
        <f t="shared" si="11"/>
        <v>-163.58607314841774</v>
      </c>
    </row>
    <row r="41" spans="1:13" ht="15" x14ac:dyDescent="0.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</row>
    <row r="42" spans="1:13" ht="15" x14ac:dyDescent="0.15">
      <c r="A42" s="36" t="s">
        <v>70</v>
      </c>
      <c r="B42" s="25">
        <f t="shared" ref="B42:G42" si="12">44*12*120*1000</f>
        <v>63360000</v>
      </c>
      <c r="C42" s="25">
        <f t="shared" si="12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12"/>
        <v>63360000</v>
      </c>
      <c r="H42" s="83">
        <f>60*12*120*1000</f>
        <v>86400000</v>
      </c>
      <c r="I42" s="83">
        <f t="shared" ref="I42" si="13">60*12*120*1000</f>
        <v>86400000</v>
      </c>
      <c r="J42" s="83">
        <f>33*12*120*1000</f>
        <v>47520000</v>
      </c>
      <c r="K42" s="83">
        <f>33*12*120*1000</f>
        <v>47520000</v>
      </c>
      <c r="L42" s="92">
        <f>66*12*120*1000</f>
        <v>95040000</v>
      </c>
      <c r="M42" s="92">
        <f>66*12*120*1000</f>
        <v>95040000</v>
      </c>
    </row>
    <row r="43" spans="1:13" ht="15" x14ac:dyDescent="0.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</row>
    <row r="44" spans="1:13" ht="15" x14ac:dyDescent="0.15">
      <c r="A44" s="7" t="s">
        <v>72</v>
      </c>
      <c r="B44" s="15">
        <f t="shared" ref="B44:G44" si="14">B40+10*LOG10(B42)</f>
        <v>-88.981848314185655</v>
      </c>
      <c r="C44" s="15">
        <f t="shared" si="14"/>
        <v>-88.981848314185655</v>
      </c>
      <c r="D44" s="15">
        <f t="shared" si="14"/>
        <v>-91.266641599339351</v>
      </c>
      <c r="E44" s="15">
        <f t="shared" si="14"/>
        <v>-91.266641599339351</v>
      </c>
      <c r="F44" s="15">
        <f t="shared" si="14"/>
        <v>-84.934494808985505</v>
      </c>
      <c r="G44" s="15">
        <f t="shared" si="14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15">L40+10*LOG10(L42)</f>
        <v>-83.807008872046552</v>
      </c>
      <c r="M44" s="13">
        <f t="shared" si="15"/>
        <v>-83.807008872046552</v>
      </c>
    </row>
    <row r="45" spans="1:13" ht="15" x14ac:dyDescent="0.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</row>
    <row r="46" spans="1:13" ht="15" x14ac:dyDescent="0.15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</row>
    <row r="47" spans="1:13" ht="15" x14ac:dyDescent="0.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</row>
    <row r="48" spans="1:13" ht="30" x14ac:dyDescent="0.15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</row>
    <row r="49" spans="1:13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</row>
    <row r="50" spans="1:13" ht="30" x14ac:dyDescent="0.15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</row>
    <row r="51" spans="1:13" ht="30" x14ac:dyDescent="0.15">
      <c r="A51" s="7" t="s">
        <v>82</v>
      </c>
      <c r="B51" s="15">
        <f t="shared" ref="B51:G51" si="16">B44+B46+B47-B49</f>
        <v>-87.181848314185658</v>
      </c>
      <c r="C51" s="15">
        <f t="shared" si="16"/>
        <v>-82.281848314185652</v>
      </c>
      <c r="D51" s="15">
        <f t="shared" si="16"/>
        <v>-85.166641599339357</v>
      </c>
      <c r="E51" s="15">
        <f t="shared" si="16"/>
        <v>-79.066641599339349</v>
      </c>
      <c r="F51" s="15">
        <f t="shared" si="16"/>
        <v>-84.834494808985511</v>
      </c>
      <c r="G51" s="15">
        <f t="shared" si="16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17">L44+L46+L47-L49</f>
        <v>-83.597008872046558</v>
      </c>
      <c r="M51" s="13">
        <f t="shared" si="17"/>
        <v>-78.447008872046553</v>
      </c>
    </row>
    <row r="52" spans="1:13" ht="30" x14ac:dyDescent="0.15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</row>
    <row r="53" spans="1:13" ht="30" x14ac:dyDescent="0.15">
      <c r="A53" s="26" t="s">
        <v>85</v>
      </c>
      <c r="B53" s="39">
        <f t="shared" ref="B53:K53" si="18">B26+B30+B33-B34-B51</f>
        <v>141.28239965311852</v>
      </c>
      <c r="C53" s="39">
        <f t="shared" si="18"/>
        <v>136.38239965311851</v>
      </c>
      <c r="D53" s="39">
        <f t="shared" si="18"/>
        <v>136.98239965311853</v>
      </c>
      <c r="E53" s="39">
        <f t="shared" si="18"/>
        <v>130.88239965311851</v>
      </c>
      <c r="F53" s="39">
        <f t="shared" si="18"/>
        <v>134.51239965311851</v>
      </c>
      <c r="G53" s="39">
        <f t="shared" si="18"/>
        <v>129.16239965311848</v>
      </c>
      <c r="H53" s="76">
        <f t="shared" si="18"/>
        <v>142.89239965311853</v>
      </c>
      <c r="I53" s="76">
        <f>I26+I30+I33-I34-I51</f>
        <v>138.79239965311854</v>
      </c>
      <c r="J53" s="76">
        <f t="shared" si="18"/>
        <v>137.22239965311852</v>
      </c>
      <c r="K53" s="76">
        <f t="shared" si="18"/>
        <v>131.76239965311851</v>
      </c>
      <c r="L53" s="27">
        <f>L26+L30+L33-L34-L51</f>
        <v>135.97847280153624</v>
      </c>
      <c r="M53" s="27">
        <f>M26+M30+M33-M34-M51</f>
        <v>130.82847280153624</v>
      </c>
    </row>
    <row r="54" spans="1:13" x14ac:dyDescent="0.1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</row>
    <row r="55" spans="1:13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</row>
    <row r="56" spans="1:13" ht="30" x14ac:dyDescent="0.15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</row>
    <row r="57" spans="1:13" ht="30" x14ac:dyDescent="0.15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</row>
    <row r="58" spans="1:13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</row>
    <row r="59" spans="1:13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</row>
    <row r="60" spans="1:13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</row>
    <row r="61" spans="1:13" ht="30" x14ac:dyDescent="0.15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</row>
    <row r="62" spans="1:13" ht="30" x14ac:dyDescent="0.15">
      <c r="A62" s="26" t="s">
        <v>111</v>
      </c>
      <c r="B62" s="39">
        <f t="shared" ref="B62:K62" si="19">B53-B57+B58-B59+B60</f>
        <v>141.28239965311852</v>
      </c>
      <c r="C62" s="39">
        <f t="shared" si="19"/>
        <v>136.38239965311851</v>
      </c>
      <c r="D62" s="39">
        <f t="shared" si="19"/>
        <v>136.98239965311853</v>
      </c>
      <c r="E62" s="39">
        <f t="shared" si="19"/>
        <v>130.88239965311851</v>
      </c>
      <c r="F62" s="39">
        <f t="shared" si="19"/>
        <v>134.51239965311851</v>
      </c>
      <c r="G62" s="39">
        <f t="shared" si="19"/>
        <v>129.16239965311848</v>
      </c>
      <c r="H62" s="76">
        <f t="shared" si="19"/>
        <v>142.89239965311853</v>
      </c>
      <c r="I62" s="76">
        <f>I53-I57+I58-I59+I60</f>
        <v>138.79239965311854</v>
      </c>
      <c r="J62" s="76">
        <f t="shared" si="19"/>
        <v>137.22239965311852</v>
      </c>
      <c r="K62" s="76">
        <f t="shared" si="19"/>
        <v>131.76239965311851</v>
      </c>
      <c r="L62" s="27">
        <f>L53-L57+L58-L59+L60</f>
        <v>130.77847280153625</v>
      </c>
      <c r="M62" s="27">
        <f>M53-M57+M58-M59+M60</f>
        <v>125.62847280153623</v>
      </c>
    </row>
    <row r="63" spans="1:13" x14ac:dyDescent="0.1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</row>
    <row r="64" spans="1:13" ht="15" x14ac:dyDescent="0.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</row>
    <row r="65" spans="1:13" ht="15" x14ac:dyDescent="0.15">
      <c r="A65" s="26" t="s">
        <v>98</v>
      </c>
      <c r="B65" s="39">
        <f t="shared" ref="B65:K65" si="20">B17-B23-B51+B21+B33</f>
        <v>108.20000000000003</v>
      </c>
      <c r="C65" s="39">
        <f t="shared" si="20"/>
        <v>103.30000000000003</v>
      </c>
      <c r="D65" s="39">
        <f t="shared" si="20"/>
        <v>103.90000000000003</v>
      </c>
      <c r="E65" s="39">
        <f t="shared" si="20"/>
        <v>97.800000000000026</v>
      </c>
      <c r="F65" s="39">
        <f t="shared" si="20"/>
        <v>106.9</v>
      </c>
      <c r="G65" s="39">
        <f t="shared" si="20"/>
        <v>101.55</v>
      </c>
      <c r="H65" s="76">
        <f t="shared" si="20"/>
        <v>109.81000000000003</v>
      </c>
      <c r="I65" s="76">
        <f>I17-I23-I51+I21+I33</f>
        <v>105.71000000000004</v>
      </c>
      <c r="J65" s="76">
        <f t="shared" si="20"/>
        <v>104.14000000000003</v>
      </c>
      <c r="K65" s="76">
        <f t="shared" si="20"/>
        <v>98.680000000000021</v>
      </c>
      <c r="L65" s="27">
        <f>L17-L23-L51+L21+L33</f>
        <v>106.37607314841775</v>
      </c>
      <c r="M65" s="27">
        <f>M17-M23-M51+M21+M33</f>
        <v>101.22607314841774</v>
      </c>
    </row>
  </sheetData>
  <mergeCells count="4">
    <mergeCell ref="B1:E1"/>
    <mergeCell ref="F1:G1"/>
    <mergeCell ref="H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44" activePane="bottomRight" state="frozen"/>
      <selection pane="topRight"/>
      <selection pane="bottomLeft"/>
      <selection pane="bottomRight" activeCell="H45" sqref="H45"/>
    </sheetView>
  </sheetViews>
  <sheetFormatPr defaultColWidth="9" defaultRowHeight="14.25" x14ac:dyDescent="0.1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6384" width="9" style="1"/>
  </cols>
  <sheetData>
    <row r="1" spans="1:9" ht="14.25" customHeight="1" x14ac:dyDescent="0.15">
      <c r="A1" s="3"/>
      <c r="B1" s="104" t="s">
        <v>101</v>
      </c>
      <c r="C1" s="104"/>
      <c r="D1" s="104" t="s">
        <v>102</v>
      </c>
      <c r="E1" s="104"/>
      <c r="F1" s="108" t="s">
        <v>119</v>
      </c>
      <c r="G1" s="108"/>
      <c r="H1" s="104" t="s">
        <v>123</v>
      </c>
      <c r="I1" s="104"/>
    </row>
    <row r="2" spans="1:9" ht="29.25" customHeight="1" x14ac:dyDescent="0.15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</row>
    <row r="3" spans="1:9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</row>
    <row r="6" spans="1:9" ht="15" x14ac:dyDescent="0.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</row>
    <row r="7" spans="1:9" ht="15" x14ac:dyDescent="0.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</row>
    <row r="8" spans="1:9" ht="15" x14ac:dyDescent="0.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</row>
    <row r="9" spans="1:9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</row>
    <row r="10" spans="1:9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</row>
    <row r="11" spans="1:9" x14ac:dyDescent="0.15">
      <c r="A11" s="4" t="s">
        <v>25</v>
      </c>
      <c r="B11" s="14"/>
      <c r="C11" s="14"/>
      <c r="D11" s="14"/>
      <c r="E11" s="14"/>
      <c r="F11" s="74"/>
      <c r="G11" s="74"/>
      <c r="H11" s="14"/>
      <c r="I11" s="14"/>
    </row>
    <row r="12" spans="1:9" ht="15" customHeight="1" x14ac:dyDescent="0.15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</row>
    <row r="13" spans="1:9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</row>
    <row r="14" spans="1:9" ht="15" x14ac:dyDescent="0.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</row>
    <row r="15" spans="1:9" ht="15" x14ac:dyDescent="0.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</row>
    <row r="16" spans="1:9" ht="15" x14ac:dyDescent="0.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</row>
    <row r="17" spans="1:9" ht="30" x14ac:dyDescent="0.15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>H16</f>
        <v>12</v>
      </c>
      <c r="I17" s="18">
        <f>I16</f>
        <v>12</v>
      </c>
    </row>
    <row r="18" spans="1:9" ht="45" x14ac:dyDescent="0.1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3">
        <f>H19+10*LOG10(H12/H14)-H20</f>
        <v>11.020599913279625</v>
      </c>
      <c r="I18" s="13">
        <f>I19+10*LOG10(I12/I14)-I20</f>
        <v>11.020599913279625</v>
      </c>
    </row>
    <row r="19" spans="1:9" ht="15" x14ac:dyDescent="0.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</row>
    <row r="20" spans="1:9" ht="45" x14ac:dyDescent="0.1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</row>
    <row r="21" spans="1:9" ht="61.5" customHeight="1" x14ac:dyDescent="0.15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</row>
    <row r="25" spans="1:9" ht="15" x14ac:dyDescent="0.15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18">
        <f>H17+H18+H21+H22-H24</f>
        <v>22.020599913279625</v>
      </c>
      <c r="I25" s="18">
        <f>I17+I18+I21+I22-I24</f>
        <v>22.020599913279625</v>
      </c>
    </row>
    <row r="26" spans="1:9" ht="15" x14ac:dyDescent="0.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</row>
    <row r="27" spans="1:9" x14ac:dyDescent="0.15">
      <c r="A27" s="4" t="s">
        <v>52</v>
      </c>
      <c r="B27" s="14"/>
      <c r="C27" s="14"/>
      <c r="D27" s="14"/>
      <c r="E27" s="14"/>
      <c r="F27" s="74"/>
      <c r="G27" s="74"/>
      <c r="H27" s="19"/>
      <c r="I27" s="19"/>
    </row>
    <row r="28" spans="1:9" ht="15" x14ac:dyDescent="0.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</row>
    <row r="29" spans="1:9" ht="15" x14ac:dyDescent="0.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</row>
    <row r="30" spans="1:9" ht="45" x14ac:dyDescent="0.1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</row>
    <row r="31" spans="1:9" ht="15" x14ac:dyDescent="0.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</row>
    <row r="32" spans="1:9" ht="45" x14ac:dyDescent="0.1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</row>
    <row r="33" spans="1:9" ht="28.5" x14ac:dyDescent="0.1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</row>
    <row r="34" spans="1:9" ht="30" x14ac:dyDescent="0.15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</row>
    <row r="35" spans="1:9" ht="15" x14ac:dyDescent="0.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</row>
    <row r="37" spans="1:9" ht="15" x14ac:dyDescent="0.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</row>
    <row r="38" spans="1:9" ht="15" x14ac:dyDescent="0.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</row>
    <row r="39" spans="1:9" ht="30" x14ac:dyDescent="0.15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</row>
    <row r="40" spans="1:9" ht="30" x14ac:dyDescent="0.15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</row>
    <row r="41" spans="1:9" ht="15" x14ac:dyDescent="0.15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</row>
    <row r="42" spans="1:9" ht="15" x14ac:dyDescent="0.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</row>
    <row r="43" spans="1:9" ht="15" x14ac:dyDescent="0.15">
      <c r="A43" s="7" t="s">
        <v>71</v>
      </c>
      <c r="B43" s="15">
        <f t="shared" ref="B43:G43" si="6">B39+10*LOG10(B41)</f>
        <v>-107.41637507904753</v>
      </c>
      <c r="C43" s="15">
        <f t="shared" si="6"/>
        <v>-107.41637507904753</v>
      </c>
      <c r="D43" s="15">
        <f t="shared" si="6"/>
        <v>-105.41637507904753</v>
      </c>
      <c r="E43" s="15">
        <f t="shared" si="6"/>
        <v>-105.41637507904753</v>
      </c>
      <c r="F43" s="73">
        <f t="shared" si="6"/>
        <v>-107.41637507904753</v>
      </c>
      <c r="G43" s="73">
        <f t="shared" si="6"/>
        <v>-107.41637507904753</v>
      </c>
      <c r="H43" s="15">
        <f>H39+10*LOG10(H41)</f>
        <v>-104.76363733200461</v>
      </c>
      <c r="I43" s="15">
        <f>I39+10*LOG10(I41)</f>
        <v>-104.76363733200461</v>
      </c>
    </row>
    <row r="44" spans="1:9" ht="15" x14ac:dyDescent="0.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</row>
    <row r="45" spans="1:9" ht="15" x14ac:dyDescent="0.15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</row>
    <row r="46" spans="1:9" ht="15" x14ac:dyDescent="0.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</row>
    <row r="49" spans="1:9" ht="33.75" customHeight="1" x14ac:dyDescent="0.15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</row>
    <row r="50" spans="1:9" ht="30" x14ac:dyDescent="0.15">
      <c r="A50" s="7" t="s">
        <v>80</v>
      </c>
      <c r="B50" s="15">
        <f t="shared" ref="B50:G50" si="7">B43+B45+B47-B48</f>
        <v>-112.71637507904752</v>
      </c>
      <c r="C50" s="15">
        <f t="shared" si="7"/>
        <v>-112.41637507904753</v>
      </c>
      <c r="D50" s="15">
        <f t="shared" si="7"/>
        <v>-106.86637507904753</v>
      </c>
      <c r="E50" s="15">
        <f t="shared" si="7"/>
        <v>-106.86637507904753</v>
      </c>
      <c r="F50" s="73">
        <f t="shared" si="7"/>
        <v>-103.94637507904753</v>
      </c>
      <c r="G50" s="73">
        <f t="shared" si="7"/>
        <v>-103.94637507904753</v>
      </c>
      <c r="H50" s="15">
        <f>H43+H45+H47-H48</f>
        <v>-108.8636373320046</v>
      </c>
      <c r="I50" s="15">
        <f>I43+I45+I47-I48</f>
        <v>-108.8636373320046</v>
      </c>
    </row>
    <row r="51" spans="1:9" ht="30" x14ac:dyDescent="0.15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</row>
    <row r="52" spans="1:9" ht="30" x14ac:dyDescent="0.15">
      <c r="A52" s="26" t="s">
        <v>83</v>
      </c>
      <c r="B52" s="39">
        <f t="shared" ref="B52:G52" si="8">B25+B30+B33-B34-B50</f>
        <v>157.79877473216601</v>
      </c>
      <c r="C52" s="39">
        <f t="shared" si="8"/>
        <v>157.49877473216603</v>
      </c>
      <c r="D52" s="39">
        <f t="shared" si="8"/>
        <v>157.47877473216602</v>
      </c>
      <c r="E52" s="39">
        <f t="shared" si="8"/>
        <v>157.47877473216602</v>
      </c>
      <c r="F52" s="76">
        <f t="shared" si="8"/>
        <v>160.02877473216603</v>
      </c>
      <c r="G52" s="76">
        <f t="shared" si="8"/>
        <v>160.02877473216603</v>
      </c>
      <c r="H52" s="39">
        <f>H25+H30+H33-H34-H50</f>
        <v>153.9460369851231</v>
      </c>
      <c r="I52" s="39">
        <f>I25+I30+I33-I34-I50</f>
        <v>153.9460369851231</v>
      </c>
    </row>
    <row r="53" spans="1:9" ht="30" x14ac:dyDescent="0.15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</row>
    <row r="54" spans="1:9" x14ac:dyDescent="0.15">
      <c r="A54" s="4" t="s">
        <v>86</v>
      </c>
      <c r="B54" s="14"/>
      <c r="C54" s="14"/>
      <c r="D54" s="14"/>
      <c r="E54" s="14"/>
      <c r="F54" s="74"/>
      <c r="G54" s="74"/>
      <c r="H54" s="14"/>
      <c r="I54" s="14"/>
    </row>
    <row r="55" spans="1:9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</row>
    <row r="56" spans="1:9" ht="30" x14ac:dyDescent="0.15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</row>
    <row r="57" spans="1:9" ht="30" x14ac:dyDescent="0.15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</row>
    <row r="58" spans="1:9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</row>
    <row r="59" spans="1:9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</row>
    <row r="60" spans="1:9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</row>
    <row r="61" spans="1:9" ht="30" x14ac:dyDescent="0.15">
      <c r="A61" s="26" t="s">
        <v>110</v>
      </c>
      <c r="B61" s="39">
        <f t="shared" ref="B61:G61" si="9">B52-B56+B58-B59+B60</f>
        <v>157.79877473216601</v>
      </c>
      <c r="C61" s="39">
        <f t="shared" si="9"/>
        <v>157.49877473216603</v>
      </c>
      <c r="D61" s="39">
        <f t="shared" si="9"/>
        <v>157.47877473216602</v>
      </c>
      <c r="E61" s="39">
        <f t="shared" si="9"/>
        <v>157.47877473216602</v>
      </c>
      <c r="F61" s="76">
        <f t="shared" si="9"/>
        <v>160.02877473216603</v>
      </c>
      <c r="G61" s="76">
        <f t="shared" si="9"/>
        <v>160.02877473216603</v>
      </c>
      <c r="H61" s="39">
        <f>H52-H56+H58-H59+H60</f>
        <v>145.4460369851231</v>
      </c>
      <c r="I61" s="39">
        <f>I52-I56+I58-I59+I60</f>
        <v>145.4460369851231</v>
      </c>
    </row>
    <row r="62" spans="1:9" ht="30" x14ac:dyDescent="0.15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</row>
    <row r="63" spans="1:9" x14ac:dyDescent="0.15">
      <c r="A63" s="41"/>
      <c r="B63" s="42"/>
      <c r="C63" s="42"/>
      <c r="D63" s="42"/>
      <c r="E63" s="42"/>
      <c r="F63" s="79"/>
      <c r="G63" s="79"/>
      <c r="H63" s="42"/>
      <c r="I63" s="42"/>
    </row>
    <row r="64" spans="1:9" ht="15" x14ac:dyDescent="0.15">
      <c r="A64" s="26" t="s">
        <v>97</v>
      </c>
      <c r="B64" s="39">
        <f t="shared" ref="B64:G64" si="10">B17+B22-B50+B21+B33</f>
        <v>124.71637507904752</v>
      </c>
      <c r="C64" s="39">
        <f t="shared" si="10"/>
        <v>124.41637507904753</v>
      </c>
      <c r="D64" s="39">
        <f t="shared" si="10"/>
        <v>129.86637507904754</v>
      </c>
      <c r="E64" s="39">
        <f t="shared" si="10"/>
        <v>129.86637507904754</v>
      </c>
      <c r="F64" s="76">
        <f t="shared" si="10"/>
        <v>126.94637507904753</v>
      </c>
      <c r="G64" s="76">
        <f t="shared" si="10"/>
        <v>126.94637507904753</v>
      </c>
      <c r="H64" s="39">
        <f>H17+H22-H50+H21+H33</f>
        <v>120.8636373320046</v>
      </c>
      <c r="I64" s="39">
        <f>I17+I22-I50+I21+I33</f>
        <v>120.8636373320046</v>
      </c>
    </row>
    <row r="65" spans="1:9" ht="15" x14ac:dyDescent="0.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</row>
  </sheetData>
  <mergeCells count="4">
    <mergeCell ref="B1:C1"/>
    <mergeCell ref="D1:E1"/>
    <mergeCell ref="F1:G1"/>
    <mergeCell ref="H1:I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44" activePane="bottomRight" state="frozen"/>
      <selection pane="topRight"/>
      <selection pane="bottomLeft"/>
      <selection pane="bottomRight" activeCell="H1" sqref="H1:I1048576"/>
    </sheetView>
  </sheetViews>
  <sheetFormatPr defaultColWidth="9" defaultRowHeight="14.25" x14ac:dyDescent="0.1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6384" width="9" style="1"/>
  </cols>
  <sheetData>
    <row r="1" spans="1:9" ht="14.25" customHeight="1" x14ac:dyDescent="0.15">
      <c r="A1" s="3"/>
      <c r="B1" s="104" t="s">
        <v>101</v>
      </c>
      <c r="C1" s="104"/>
      <c r="D1" s="104" t="s">
        <v>102</v>
      </c>
      <c r="E1" s="104"/>
      <c r="F1" s="108" t="s">
        <v>119</v>
      </c>
      <c r="G1" s="108"/>
      <c r="H1" s="104" t="s">
        <v>125</v>
      </c>
      <c r="I1" s="104"/>
    </row>
    <row r="2" spans="1:9" ht="29.25" customHeight="1" x14ac:dyDescent="0.15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</row>
    <row r="3" spans="1:9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</row>
    <row r="6" spans="1:9" ht="15" x14ac:dyDescent="0.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</row>
    <row r="7" spans="1:9" ht="15" x14ac:dyDescent="0.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</row>
    <row r="8" spans="1:9" ht="15" x14ac:dyDescent="0.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</row>
    <row r="9" spans="1:9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</row>
    <row r="10" spans="1:9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</row>
    <row r="11" spans="1:9" x14ac:dyDescent="0.15">
      <c r="A11" s="4" t="s">
        <v>25</v>
      </c>
      <c r="B11" s="14"/>
      <c r="C11" s="14"/>
      <c r="D11" s="14"/>
      <c r="E11" s="14"/>
      <c r="F11" s="74"/>
      <c r="G11" s="74"/>
      <c r="H11" s="14"/>
      <c r="I11" s="14"/>
    </row>
    <row r="12" spans="1:9" ht="15" customHeight="1" x14ac:dyDescent="0.15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</row>
    <row r="13" spans="1:9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</row>
    <row r="14" spans="1:9" ht="15" x14ac:dyDescent="0.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</row>
    <row r="15" spans="1:9" ht="15" x14ac:dyDescent="0.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</row>
    <row r="16" spans="1:9" ht="15" x14ac:dyDescent="0.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</row>
    <row r="17" spans="1:9" ht="30" x14ac:dyDescent="0.15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>H16</f>
        <v>12</v>
      </c>
      <c r="I17" s="8">
        <f>I16</f>
        <v>12</v>
      </c>
    </row>
    <row r="18" spans="1:9" ht="45" x14ac:dyDescent="0.1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5">
        <f>H19+10*LOG10(H12/H14)-H20</f>
        <v>11.020599913279625</v>
      </c>
      <c r="I18" s="15">
        <f>I19+10*LOG10(I12/I14)-I20</f>
        <v>11.020599913279625</v>
      </c>
    </row>
    <row r="19" spans="1:9" ht="15" x14ac:dyDescent="0.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</row>
    <row r="20" spans="1:9" ht="45" x14ac:dyDescent="0.1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</row>
    <row r="21" spans="1:9" ht="61.5" customHeight="1" x14ac:dyDescent="0.15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8">
        <f>H17+H18+H21+H22-H24</f>
        <v>22.020599913279625</v>
      </c>
      <c r="I25" s="8">
        <f>I17+I18+I21+I22-I24</f>
        <v>22.020599913279625</v>
      </c>
    </row>
    <row r="26" spans="1:9" ht="15" x14ac:dyDescent="0.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</row>
    <row r="27" spans="1:9" x14ac:dyDescent="0.15">
      <c r="A27" s="4" t="s">
        <v>52</v>
      </c>
      <c r="B27" s="14"/>
      <c r="C27" s="14"/>
      <c r="D27" s="14"/>
      <c r="E27" s="14"/>
      <c r="F27" s="74"/>
      <c r="G27" s="74"/>
      <c r="H27" s="14"/>
      <c r="I27" s="14"/>
    </row>
    <row r="28" spans="1:9" ht="15" x14ac:dyDescent="0.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</row>
    <row r="29" spans="1:9" ht="15" x14ac:dyDescent="0.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</row>
    <row r="30" spans="1:9" ht="45" x14ac:dyDescent="0.1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</row>
    <row r="31" spans="1:9" ht="15" x14ac:dyDescent="0.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</row>
    <row r="32" spans="1:9" ht="45" x14ac:dyDescent="0.1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</row>
    <row r="33" spans="1:9" ht="28.5" x14ac:dyDescent="0.1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</row>
    <row r="34" spans="1:9" ht="30" x14ac:dyDescent="0.15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</row>
    <row r="35" spans="1:9" ht="15" x14ac:dyDescent="0.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</row>
    <row r="37" spans="1:9" ht="15" x14ac:dyDescent="0.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</row>
    <row r="38" spans="1:9" ht="15" x14ac:dyDescent="0.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</row>
    <row r="39" spans="1:9" ht="30" x14ac:dyDescent="0.15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</row>
    <row r="40" spans="1:9" ht="30" x14ac:dyDescent="0.15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</row>
    <row r="41" spans="1:9" ht="15" x14ac:dyDescent="0.15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</row>
    <row r="42" spans="1:9" ht="15" x14ac:dyDescent="0.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</row>
    <row r="43" spans="1:9" ht="15" x14ac:dyDescent="0.15">
      <c r="A43" s="7" t="s">
        <v>71</v>
      </c>
      <c r="B43" s="15">
        <f t="shared" ref="B43:G43" si="6">B39+10*LOG10(B41)</f>
        <v>-107.41637507904753</v>
      </c>
      <c r="C43" s="15">
        <f t="shared" si="6"/>
        <v>-107.41637507904753</v>
      </c>
      <c r="D43" s="15">
        <f t="shared" si="6"/>
        <v>-105.41637507904753</v>
      </c>
      <c r="E43" s="15">
        <f t="shared" si="6"/>
        <v>-105.41637507904753</v>
      </c>
      <c r="F43" s="73">
        <f t="shared" si="6"/>
        <v>-107.41637507904753</v>
      </c>
      <c r="G43" s="73">
        <f t="shared" si="6"/>
        <v>-107.41637507904753</v>
      </c>
      <c r="H43" s="15">
        <f>H39+10*LOG10(H41)</f>
        <v>-104.76363733200461</v>
      </c>
      <c r="I43" s="15">
        <f>I39+10*LOG10(I41)</f>
        <v>-104.76363733200461</v>
      </c>
    </row>
    <row r="44" spans="1:9" ht="15" x14ac:dyDescent="0.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</row>
    <row r="45" spans="1:9" ht="15" x14ac:dyDescent="0.15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</row>
    <row r="46" spans="1:9" ht="15" x14ac:dyDescent="0.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</row>
    <row r="49" spans="1:9" ht="33.75" customHeight="1" x14ac:dyDescent="0.15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</row>
    <row r="50" spans="1:9" ht="30" x14ac:dyDescent="0.15">
      <c r="A50" s="7" t="s">
        <v>80</v>
      </c>
      <c r="B50" s="15">
        <f t="shared" ref="B50:G50" si="7">B43+B45+B47-B48</f>
        <v>-108.71637507904752</v>
      </c>
      <c r="C50" s="15">
        <f t="shared" si="7"/>
        <v>-108.81637507904753</v>
      </c>
      <c r="D50" s="15">
        <f t="shared" si="7"/>
        <v>-102.51637507904752</v>
      </c>
      <c r="E50" s="15">
        <f t="shared" si="7"/>
        <v>-102.51637507904752</v>
      </c>
      <c r="F50" s="73">
        <f t="shared" si="7"/>
        <v>-103.61637507904753</v>
      </c>
      <c r="G50" s="73">
        <f t="shared" si="7"/>
        <v>-103.61637507904753</v>
      </c>
      <c r="H50" s="15">
        <f>H43+H45+H47-H48</f>
        <v>-107.1736373320046</v>
      </c>
      <c r="I50" s="15">
        <f>I43+I45+I47-I48</f>
        <v>-107.1736373320046</v>
      </c>
    </row>
    <row r="51" spans="1:9" ht="30" x14ac:dyDescent="0.15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</row>
    <row r="52" spans="1:9" ht="30" x14ac:dyDescent="0.15">
      <c r="A52" s="26" t="s">
        <v>83</v>
      </c>
      <c r="B52" s="39">
        <f t="shared" ref="B52:G52" si="8">B25+B30+B33-B34-B50</f>
        <v>153.79877473216601</v>
      </c>
      <c r="C52" s="39">
        <f t="shared" si="8"/>
        <v>153.89877473216603</v>
      </c>
      <c r="D52" s="39">
        <f t="shared" si="8"/>
        <v>153.12877473216602</v>
      </c>
      <c r="E52" s="39">
        <f t="shared" si="8"/>
        <v>153.12877473216602</v>
      </c>
      <c r="F52" s="76">
        <f t="shared" si="8"/>
        <v>159.69877473216604</v>
      </c>
      <c r="G52" s="76">
        <f t="shared" si="8"/>
        <v>159.69877473216604</v>
      </c>
      <c r="H52" s="39">
        <f>H25+H30+H33-H34-H50</f>
        <v>152.2560369851231</v>
      </c>
      <c r="I52" s="39">
        <f>I25+I30+I33-I34-I50</f>
        <v>152.2560369851231</v>
      </c>
    </row>
    <row r="53" spans="1:9" ht="30" x14ac:dyDescent="0.15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</row>
    <row r="54" spans="1:9" x14ac:dyDescent="0.15">
      <c r="A54" s="4" t="s">
        <v>86</v>
      </c>
      <c r="B54" s="14"/>
      <c r="C54" s="14"/>
      <c r="D54" s="14"/>
      <c r="E54" s="14"/>
      <c r="F54" s="74"/>
      <c r="G54" s="74"/>
      <c r="H54" s="14"/>
      <c r="I54" s="14"/>
    </row>
    <row r="55" spans="1:9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</row>
    <row r="56" spans="1:9" ht="30" x14ac:dyDescent="0.15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</row>
    <row r="57" spans="1:9" ht="30" x14ac:dyDescent="0.15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</row>
    <row r="58" spans="1:9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</row>
    <row r="59" spans="1:9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</row>
    <row r="60" spans="1:9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</row>
    <row r="61" spans="1:9" ht="30" x14ac:dyDescent="0.15">
      <c r="A61" s="26" t="s">
        <v>110</v>
      </c>
      <c r="B61" s="39">
        <f t="shared" ref="B61:G61" si="9">B52-B56+B58-B59+B60</f>
        <v>153.79877473216601</v>
      </c>
      <c r="C61" s="39">
        <f t="shared" si="9"/>
        <v>153.89877473216603</v>
      </c>
      <c r="D61" s="39">
        <f t="shared" si="9"/>
        <v>153.12877473216602</v>
      </c>
      <c r="E61" s="39">
        <f t="shared" si="9"/>
        <v>153.12877473216602</v>
      </c>
      <c r="F61" s="76">
        <f t="shared" si="9"/>
        <v>159.69877473216604</v>
      </c>
      <c r="G61" s="76">
        <f t="shared" si="9"/>
        <v>159.69877473216604</v>
      </c>
      <c r="H61" s="27">
        <f>H52-H56+H58-H59+H60</f>
        <v>143.7560369851231</v>
      </c>
      <c r="I61" s="27">
        <f>I52-I56+I58-I59+I60</f>
        <v>143.7560369851231</v>
      </c>
    </row>
    <row r="62" spans="1:9" ht="30" x14ac:dyDescent="0.15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</row>
    <row r="63" spans="1:9" x14ac:dyDescent="0.15">
      <c r="A63" s="41"/>
      <c r="B63" s="42"/>
      <c r="C63" s="42"/>
      <c r="D63" s="42"/>
      <c r="E63" s="42"/>
      <c r="F63" s="79"/>
      <c r="G63" s="79"/>
      <c r="H63" s="2"/>
      <c r="I63" s="2"/>
    </row>
    <row r="64" spans="1:9" ht="15" x14ac:dyDescent="0.15">
      <c r="A64" s="26" t="s">
        <v>97</v>
      </c>
      <c r="B64" s="39">
        <f t="shared" ref="B64:G64" si="10">B17+B22-B50+B21+B33</f>
        <v>120.71637507904752</v>
      </c>
      <c r="C64" s="39">
        <f t="shared" si="10"/>
        <v>120.81637507904753</v>
      </c>
      <c r="D64" s="39">
        <f t="shared" si="10"/>
        <v>125.51637507904752</v>
      </c>
      <c r="E64" s="39">
        <f t="shared" si="10"/>
        <v>125.51637507904752</v>
      </c>
      <c r="F64" s="76">
        <f t="shared" si="10"/>
        <v>126.61637507904753</v>
      </c>
      <c r="G64" s="76">
        <f t="shared" si="10"/>
        <v>126.61637507904753</v>
      </c>
      <c r="H64" s="27">
        <f>H17+H22-H50+H21+H33</f>
        <v>119.1736373320046</v>
      </c>
      <c r="I64" s="27">
        <f>I17+I22-I50+I21+I33</f>
        <v>119.1736373320046</v>
      </c>
    </row>
    <row r="65" spans="1:9" ht="15" x14ac:dyDescent="0.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</row>
  </sheetData>
  <mergeCells count="4">
    <mergeCell ref="B1:C1"/>
    <mergeCell ref="D1:E1"/>
    <mergeCell ref="F1:G1"/>
    <mergeCell ref="H1:I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50" activePane="bottomRight" state="frozen"/>
      <selection pane="topRight"/>
      <selection pane="bottomLeft"/>
      <selection pane="bottomRight" activeCell="H1" sqref="H1:I1048576"/>
    </sheetView>
  </sheetViews>
  <sheetFormatPr defaultColWidth="9" defaultRowHeight="14.25" x14ac:dyDescent="0.1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6384" width="9" style="1"/>
  </cols>
  <sheetData>
    <row r="1" spans="1:9" ht="14.25" customHeight="1" x14ac:dyDescent="0.15">
      <c r="A1" s="3"/>
      <c r="B1" s="104" t="s">
        <v>101</v>
      </c>
      <c r="C1" s="104"/>
      <c r="D1" s="104" t="s">
        <v>102</v>
      </c>
      <c r="E1" s="104"/>
      <c r="F1" s="108" t="s">
        <v>119</v>
      </c>
      <c r="G1" s="108"/>
      <c r="H1" s="104" t="s">
        <v>122</v>
      </c>
      <c r="I1" s="104"/>
    </row>
    <row r="2" spans="1:9" ht="29.25" customHeight="1" x14ac:dyDescent="0.15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</row>
    <row r="3" spans="1:9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</row>
    <row r="4" spans="1:9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</row>
    <row r="5" spans="1:9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</row>
    <row r="6" spans="1:9" ht="15" x14ac:dyDescent="0.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</row>
    <row r="7" spans="1:9" ht="15" x14ac:dyDescent="0.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</row>
    <row r="8" spans="1:9" ht="15" x14ac:dyDescent="0.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</row>
    <row r="9" spans="1:9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</row>
    <row r="10" spans="1:9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</row>
    <row r="11" spans="1:9" x14ac:dyDescent="0.15">
      <c r="A11" s="4" t="s">
        <v>25</v>
      </c>
      <c r="B11" s="14"/>
      <c r="C11" s="14"/>
      <c r="D11" s="14"/>
      <c r="E11" s="14"/>
      <c r="F11" s="74"/>
      <c r="G11" s="74"/>
      <c r="H11" s="14"/>
      <c r="I11" s="14"/>
    </row>
    <row r="12" spans="1:9" ht="15" customHeight="1" x14ac:dyDescent="0.15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</row>
    <row r="13" spans="1:9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</row>
    <row r="14" spans="1:9" ht="15" x14ac:dyDescent="0.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</row>
    <row r="15" spans="1:9" ht="15" x14ac:dyDescent="0.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</row>
    <row r="16" spans="1:9" ht="15" x14ac:dyDescent="0.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</row>
    <row r="17" spans="1:9" ht="30" x14ac:dyDescent="0.15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>H16</f>
        <v>12</v>
      </c>
      <c r="I17" s="8">
        <f>I16</f>
        <v>12</v>
      </c>
    </row>
    <row r="18" spans="1:9" ht="45" x14ac:dyDescent="0.1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5">
        <f>H19+10*LOG10(H12/H14)-H20</f>
        <v>11.020599913279625</v>
      </c>
      <c r="I18" s="15">
        <f>I19+10*LOG10(I12/I14)-I20</f>
        <v>11.020599913279625</v>
      </c>
    </row>
    <row r="19" spans="1:9" ht="15" x14ac:dyDescent="0.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</row>
    <row r="20" spans="1:9" ht="45" x14ac:dyDescent="0.1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</row>
    <row r="21" spans="1:9" ht="61.5" customHeight="1" x14ac:dyDescent="0.15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8">
        <f>H17+H18+H21+H22-H24</f>
        <v>22.020599913279625</v>
      </c>
      <c r="I25" s="8">
        <f>I17+I18+I21+I22-I24</f>
        <v>22.020599913279625</v>
      </c>
    </row>
    <row r="26" spans="1:9" ht="15" x14ac:dyDescent="0.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</row>
    <row r="27" spans="1:9" x14ac:dyDescent="0.15">
      <c r="A27" s="4" t="s">
        <v>52</v>
      </c>
      <c r="B27" s="14"/>
      <c r="C27" s="14"/>
      <c r="D27" s="14"/>
      <c r="E27" s="14"/>
      <c r="F27" s="74"/>
      <c r="G27" s="74"/>
      <c r="H27" s="14"/>
      <c r="I27" s="14"/>
    </row>
    <row r="28" spans="1:9" ht="15" x14ac:dyDescent="0.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</row>
    <row r="29" spans="1:9" ht="15" x14ac:dyDescent="0.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</row>
    <row r="30" spans="1:9" ht="45" x14ac:dyDescent="0.1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</row>
    <row r="31" spans="1:9" ht="15" x14ac:dyDescent="0.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</row>
    <row r="32" spans="1:9" ht="45" x14ac:dyDescent="0.1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</row>
    <row r="33" spans="1:9" ht="28.5" x14ac:dyDescent="0.1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</row>
    <row r="34" spans="1:9" ht="30" x14ac:dyDescent="0.15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</row>
    <row r="35" spans="1:9" ht="15" x14ac:dyDescent="0.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</row>
    <row r="37" spans="1:9" ht="15" x14ac:dyDescent="0.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</row>
    <row r="38" spans="1:9" ht="15" x14ac:dyDescent="0.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</row>
    <row r="39" spans="1:9" ht="30" x14ac:dyDescent="0.15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</row>
    <row r="40" spans="1:9" ht="30" x14ac:dyDescent="0.15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</row>
    <row r="41" spans="1:9" ht="15" x14ac:dyDescent="0.15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</row>
    <row r="42" spans="1:9" ht="15" x14ac:dyDescent="0.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</row>
    <row r="43" spans="1:9" ht="15" x14ac:dyDescent="0.15">
      <c r="A43" s="7" t="s">
        <v>71</v>
      </c>
      <c r="B43" s="15">
        <f t="shared" ref="B43:G43" si="6">B39+10*LOG10(B41)</f>
        <v>-107.41637507904753</v>
      </c>
      <c r="C43" s="15">
        <f t="shared" si="6"/>
        <v>-107.41637507904753</v>
      </c>
      <c r="D43" s="15">
        <f t="shared" si="6"/>
        <v>-105.41637507904753</v>
      </c>
      <c r="E43" s="15">
        <f t="shared" si="6"/>
        <v>-105.41637507904753</v>
      </c>
      <c r="F43" s="73">
        <f t="shared" si="6"/>
        <v>-107.41637507904753</v>
      </c>
      <c r="G43" s="73">
        <f t="shared" si="6"/>
        <v>-107.41637507904753</v>
      </c>
      <c r="H43" s="15">
        <f>H39+10*LOG10(H41)</f>
        <v>-104.76363733200461</v>
      </c>
      <c r="I43" s="15">
        <f>I39+10*LOG10(I41)</f>
        <v>-104.76363733200461</v>
      </c>
    </row>
    <row r="44" spans="1:9" ht="15" x14ac:dyDescent="0.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</row>
    <row r="45" spans="1:9" ht="15" x14ac:dyDescent="0.15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</row>
    <row r="46" spans="1:9" ht="15" x14ac:dyDescent="0.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</row>
    <row r="49" spans="1:9" ht="33.75" customHeight="1" x14ac:dyDescent="0.15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</row>
    <row r="50" spans="1:9" ht="30" x14ac:dyDescent="0.15">
      <c r="A50" s="7" t="s">
        <v>80</v>
      </c>
      <c r="B50" s="15">
        <f t="shared" ref="B50:G50" si="7">B43+B45+B47-B48</f>
        <v>-105.81637507904753</v>
      </c>
      <c r="C50" s="15">
        <f t="shared" si="7"/>
        <v>-105.31637507904753</v>
      </c>
      <c r="D50" s="15">
        <f t="shared" si="7"/>
        <v>-101.70637507904753</v>
      </c>
      <c r="E50" s="15">
        <f t="shared" si="7"/>
        <v>-101.70637507904753</v>
      </c>
      <c r="F50" s="73">
        <f t="shared" si="7"/>
        <v>-103.91637507904753</v>
      </c>
      <c r="G50" s="73">
        <f t="shared" si="7"/>
        <v>-103.91637507904753</v>
      </c>
      <c r="H50" s="15">
        <f>H43+H45+H47-H48</f>
        <v>-103.8936373320046</v>
      </c>
      <c r="I50" s="15">
        <f>I43+I45+I47-I48</f>
        <v>-103.8936373320046</v>
      </c>
    </row>
    <row r="51" spans="1:9" ht="30" x14ac:dyDescent="0.15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</row>
    <row r="52" spans="1:9" ht="30" x14ac:dyDescent="0.15">
      <c r="A52" s="26" t="s">
        <v>83</v>
      </c>
      <c r="B52" s="39">
        <f t="shared" ref="B52:G52" si="8">B25+B30+B33-B34-B50</f>
        <v>150.89877473216603</v>
      </c>
      <c r="C52" s="39">
        <f t="shared" si="8"/>
        <v>150.39877473216603</v>
      </c>
      <c r="D52" s="39">
        <f t="shared" si="8"/>
        <v>152.31877473216605</v>
      </c>
      <c r="E52" s="39">
        <f t="shared" si="8"/>
        <v>152.31877473216605</v>
      </c>
      <c r="F52" s="76">
        <f t="shared" si="8"/>
        <v>159.99877473216603</v>
      </c>
      <c r="G52" s="76">
        <f t="shared" si="8"/>
        <v>159.99877473216603</v>
      </c>
      <c r="H52" s="39">
        <f>H25+H30+H33-H34-H50</f>
        <v>148.9760369851231</v>
      </c>
      <c r="I52" s="39">
        <f>I25+I30+I33-I34-I50</f>
        <v>148.9760369851231</v>
      </c>
    </row>
    <row r="53" spans="1:9" ht="30" x14ac:dyDescent="0.15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</row>
    <row r="54" spans="1:9" x14ac:dyDescent="0.15">
      <c r="A54" s="4" t="s">
        <v>86</v>
      </c>
      <c r="B54" s="14"/>
      <c r="C54" s="14"/>
      <c r="D54" s="14"/>
      <c r="E54" s="14"/>
      <c r="F54" s="74"/>
      <c r="G54" s="74"/>
      <c r="H54" s="14"/>
      <c r="I54" s="14"/>
    </row>
    <row r="55" spans="1:9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</row>
    <row r="56" spans="1:9" ht="30" x14ac:dyDescent="0.15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</row>
    <row r="57" spans="1:9" ht="30" x14ac:dyDescent="0.15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</row>
    <row r="58" spans="1:9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</row>
    <row r="59" spans="1:9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</row>
    <row r="60" spans="1:9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</row>
    <row r="61" spans="1:9" ht="30" x14ac:dyDescent="0.15">
      <c r="A61" s="26" t="s">
        <v>110</v>
      </c>
      <c r="B61" s="39">
        <f t="shared" ref="B61:G61" si="9">B52-B56+B58-B59+B60</f>
        <v>150.89877473216603</v>
      </c>
      <c r="C61" s="39">
        <f t="shared" si="9"/>
        <v>150.39877473216603</v>
      </c>
      <c r="D61" s="39">
        <f t="shared" si="9"/>
        <v>152.31877473216605</v>
      </c>
      <c r="E61" s="39">
        <f t="shared" si="9"/>
        <v>152.31877473216605</v>
      </c>
      <c r="F61" s="76">
        <f t="shared" si="9"/>
        <v>159.99877473216603</v>
      </c>
      <c r="G61" s="76">
        <f t="shared" si="9"/>
        <v>159.99877473216603</v>
      </c>
      <c r="H61" s="39">
        <f>H52-H56+H58-H59+H60</f>
        <v>140.4760369851231</v>
      </c>
      <c r="I61" s="39">
        <f>I52-I56+I58-I59+I60</f>
        <v>140.4760369851231</v>
      </c>
    </row>
    <row r="62" spans="1:9" ht="30" x14ac:dyDescent="0.15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</row>
    <row r="63" spans="1:9" x14ac:dyDescent="0.15">
      <c r="A63" s="41"/>
      <c r="B63" s="42"/>
      <c r="C63" s="42"/>
      <c r="D63" s="42"/>
      <c r="E63" s="42"/>
      <c r="F63" s="79"/>
      <c r="G63" s="79"/>
      <c r="H63" s="2"/>
      <c r="I63" s="2"/>
    </row>
    <row r="64" spans="1:9" ht="15" x14ac:dyDescent="0.15">
      <c r="A64" s="26" t="s">
        <v>97</v>
      </c>
      <c r="B64" s="39">
        <f t="shared" ref="B64:G64" si="10">B17+B22-B50+B21+B33</f>
        <v>117.81637507904753</v>
      </c>
      <c r="C64" s="39">
        <f t="shared" si="10"/>
        <v>117.31637507904753</v>
      </c>
      <c r="D64" s="39">
        <f t="shared" si="10"/>
        <v>124.70637507904753</v>
      </c>
      <c r="E64" s="39">
        <f t="shared" si="10"/>
        <v>124.70637507904753</v>
      </c>
      <c r="F64" s="76">
        <f t="shared" si="10"/>
        <v>126.91637507904753</v>
      </c>
      <c r="G64" s="76">
        <f t="shared" si="10"/>
        <v>126.91637507904753</v>
      </c>
      <c r="H64" s="27">
        <f>H17+H22-H50+H21+H33</f>
        <v>115.8936373320046</v>
      </c>
      <c r="I64" s="27">
        <f>I17+I22-I50+I21+I33</f>
        <v>115.8936373320046</v>
      </c>
    </row>
    <row r="65" spans="1:9" ht="15" x14ac:dyDescent="0.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</row>
  </sheetData>
  <mergeCells count="4">
    <mergeCell ref="B1:C1"/>
    <mergeCell ref="D1:E1"/>
    <mergeCell ref="F1:G1"/>
    <mergeCell ref="H1:I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B44" activePane="bottomRight" state="frozen"/>
      <selection pane="topRight"/>
      <selection pane="bottomLeft"/>
      <selection pane="bottomRight" activeCell="E17" sqref="E17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7.75" style="1" customWidth="1"/>
    <col min="5" max="5" width="15.625" style="2" customWidth="1"/>
    <col min="6" max="6" width="17.75" style="1" customWidth="1"/>
    <col min="7" max="7" width="15.625" style="80" customWidth="1"/>
    <col min="8" max="9" width="17.75" style="1" customWidth="1"/>
    <col min="10" max="11" width="14.625" style="1" bestFit="1" customWidth="1"/>
    <col min="12" max="16384" width="9" style="1"/>
  </cols>
  <sheetData>
    <row r="1" spans="1:11" ht="14.25" customHeight="1" x14ac:dyDescent="0.15">
      <c r="A1" s="3"/>
      <c r="B1" s="101" t="s">
        <v>101</v>
      </c>
      <c r="C1" s="102"/>
      <c r="D1" s="103"/>
      <c r="E1" s="101" t="s">
        <v>102</v>
      </c>
      <c r="F1" s="102"/>
      <c r="G1" s="105" t="s">
        <v>119</v>
      </c>
      <c r="H1" s="106"/>
      <c r="I1" s="107"/>
      <c r="J1" s="101" t="s">
        <v>125</v>
      </c>
      <c r="K1" s="102"/>
    </row>
    <row r="2" spans="1:11" ht="29.25" customHeight="1" x14ac:dyDescent="0.15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</row>
    <row r="3" spans="1:11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</row>
    <row r="4" spans="1:11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</row>
    <row r="5" spans="1:11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</row>
    <row r="6" spans="1:11" ht="15" x14ac:dyDescent="0.15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</row>
    <row r="7" spans="1:11" ht="15" x14ac:dyDescent="0.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</row>
    <row r="8" spans="1:11" ht="15" x14ac:dyDescent="0.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</row>
    <row r="9" spans="1:11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</row>
    <row r="10" spans="1:11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</row>
    <row r="11" spans="1:11" x14ac:dyDescent="0.15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</row>
    <row r="12" spans="1:11" ht="15" customHeight="1" x14ac:dyDescent="0.15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</row>
    <row r="13" spans="1:11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</row>
    <row r="14" spans="1:11" ht="15" x14ac:dyDescent="0.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</row>
    <row r="15" spans="1:11" ht="15" x14ac:dyDescent="0.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</row>
    <row r="16" spans="1:11" ht="15" x14ac:dyDescent="0.15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</row>
    <row r="17" spans="1:11" ht="30" x14ac:dyDescent="0.15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>G16</f>
        <v>23</v>
      </c>
      <c r="H17" s="69">
        <f>H16</f>
        <v>23</v>
      </c>
      <c r="I17" s="69">
        <f>I16</f>
        <v>23</v>
      </c>
      <c r="J17" s="8">
        <f>J16</f>
        <v>12</v>
      </c>
      <c r="K17" s="8">
        <f>K16</f>
        <v>12</v>
      </c>
    </row>
    <row r="18" spans="1:11" ht="45" x14ac:dyDescent="0.15">
      <c r="A18" s="16" t="s">
        <v>37</v>
      </c>
      <c r="B18" s="15">
        <f t="shared" ref="B18:F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15">
        <f t="shared" si="1"/>
        <v>11.020599913279625</v>
      </c>
      <c r="G18" s="73">
        <f>G19+10*LOG10(G12/G14)-G20</f>
        <v>11.020599913279625</v>
      </c>
      <c r="H18" s="73">
        <f>H19+10*LOG10(H12/H14)-H20</f>
        <v>11.020599913279625</v>
      </c>
      <c r="I18" s="73">
        <f>I19+10*LOG10(I12/I14)-I20</f>
        <v>11.020599913279625</v>
      </c>
      <c r="J18" s="15">
        <f>J19+10*LOG10(J12/J14)-J20</f>
        <v>11.020599913279625</v>
      </c>
      <c r="K18" s="15">
        <f>K19+10*LOG10(K12/K14)-K20</f>
        <v>11.020599913279625</v>
      </c>
    </row>
    <row r="19" spans="1:11" ht="15" x14ac:dyDescent="0.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</row>
    <row r="20" spans="1:11" ht="45" x14ac:dyDescent="0.1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</row>
    <row r="21" spans="1:11" ht="61.5" customHeight="1" x14ac:dyDescent="0.15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</row>
    <row r="22" spans="1:11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</row>
    <row r="23" spans="1:11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</row>
    <row r="24" spans="1:11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</row>
    <row r="25" spans="1:11" ht="15" x14ac:dyDescent="0.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</row>
    <row r="26" spans="1:11" ht="15" x14ac:dyDescent="0.15">
      <c r="A26" s="7" t="s">
        <v>51</v>
      </c>
      <c r="B26" s="8">
        <f t="shared" ref="B26:F26" si="2">B17+B18+B21-B23-B24</f>
        <v>22.020599913279625</v>
      </c>
      <c r="C26" s="8">
        <f t="shared" si="2"/>
        <v>22.020599913279625</v>
      </c>
      <c r="D26" s="8">
        <f t="shared" si="2"/>
        <v>22.020599913279625</v>
      </c>
      <c r="E26" s="8">
        <f t="shared" si="2"/>
        <v>33.020599913279625</v>
      </c>
      <c r="F26" s="8">
        <f t="shared" si="2"/>
        <v>33.020599913279625</v>
      </c>
      <c r="G26" s="69">
        <f>G17+G18+G21-G23-G24</f>
        <v>33.020599913279625</v>
      </c>
      <c r="H26" s="69">
        <f>H17+H18+H21-H23-H24</f>
        <v>33.020599913279625</v>
      </c>
      <c r="I26" s="69">
        <f>I17+I18+I21-I23-I24</f>
        <v>33.020599913279625</v>
      </c>
      <c r="J26" s="8">
        <f>J17+J18+J21-J23-J24</f>
        <v>22.020599913279625</v>
      </c>
      <c r="K26" s="8">
        <f>K17+K18+K21-K23-K24</f>
        <v>22.020599913279625</v>
      </c>
    </row>
    <row r="27" spans="1:11" x14ac:dyDescent="0.15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</row>
    <row r="28" spans="1:11" ht="15" x14ac:dyDescent="0.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</row>
    <row r="29" spans="1:11" ht="15" x14ac:dyDescent="0.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</row>
    <row r="30" spans="1:11" ht="45" x14ac:dyDescent="0.15">
      <c r="A30" s="7" t="s">
        <v>55</v>
      </c>
      <c r="B30" s="15">
        <f t="shared" ref="B30:F30" si="3">B31+10*LOG10(B28/B13)-B32</f>
        <v>26.061799739838872</v>
      </c>
      <c r="C30" s="15">
        <f t="shared" si="3"/>
        <v>26.061799739838872</v>
      </c>
      <c r="D30" s="15">
        <f t="shared" si="3"/>
        <v>26.061799739838872</v>
      </c>
      <c r="E30" s="15">
        <f t="shared" si="3"/>
        <v>20.591799739838873</v>
      </c>
      <c r="F30" s="15">
        <f t="shared" si="3"/>
        <v>20.591799739838873</v>
      </c>
      <c r="G30" s="73">
        <f>G31+10*LOG10(G28/G13)-G32</f>
        <v>26.061799739838872</v>
      </c>
      <c r="H30" s="73">
        <f>H31+10*LOG10(H28/H13)-H32</f>
        <v>26.061799739838872</v>
      </c>
      <c r="I30" s="73">
        <f>I31+10*LOG10(I28/I13)-I32</f>
        <v>26.061799739838872</v>
      </c>
      <c r="J30" s="15">
        <f>J31+10*LOG10(J28/J13)-J32</f>
        <v>26.061799739838872</v>
      </c>
      <c r="K30" s="15">
        <f>K31+10*LOG10(K28/K13)-K32</f>
        <v>26.061799739838872</v>
      </c>
    </row>
    <row r="31" spans="1:11" ht="15" x14ac:dyDescent="0.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</row>
    <row r="32" spans="1:11" ht="45" x14ac:dyDescent="0.15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</row>
    <row r="33" spans="1:11" ht="28.5" x14ac:dyDescent="0.1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</row>
    <row r="34" spans="1:11" ht="30" x14ac:dyDescent="0.15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</row>
    <row r="35" spans="1:11" ht="15" x14ac:dyDescent="0.15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</row>
    <row r="36" spans="1:11" ht="15" x14ac:dyDescent="0.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</row>
    <row r="37" spans="1:11" ht="15" x14ac:dyDescent="0.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</row>
    <row r="38" spans="1:11" ht="15" x14ac:dyDescent="0.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</row>
    <row r="39" spans="1:11" ht="30" x14ac:dyDescent="0.15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</row>
    <row r="40" spans="1:11" ht="30" x14ac:dyDescent="0.15">
      <c r="A40" s="7" t="s">
        <v>109</v>
      </c>
      <c r="B40" s="15">
        <f t="shared" ref="B40:F40" si="4">10*LOG10(10^((B35+B36)/10)+10^(B38/10))</f>
        <v>-169.00000000000003</v>
      </c>
      <c r="C40" s="15">
        <f t="shared" si="4"/>
        <v>-169.00000000000003</v>
      </c>
      <c r="D40" s="15">
        <f t="shared" si="4"/>
        <v>-169.00000000000003</v>
      </c>
      <c r="E40" s="15">
        <f t="shared" si="4"/>
        <v>-167.00000000000003</v>
      </c>
      <c r="F40" s="15">
        <f t="shared" si="4"/>
        <v>-167.00000000000003</v>
      </c>
      <c r="G40" s="73">
        <f>10*LOG10(10^((G35+G36)/10)+10^(G38/10))</f>
        <v>-169.00000000000003</v>
      </c>
      <c r="H40" s="73">
        <f>10*LOG10(10^((H35+H36)/10)+10^(H38/10))</f>
        <v>-169.00000000000003</v>
      </c>
      <c r="I40" s="73">
        <f>10*LOG10(10^((I35+I36)/10)+10^(I38/10))</f>
        <v>-169.00000000000003</v>
      </c>
      <c r="J40" s="15">
        <f>10*LOG10(10^((J35+J36)/10)+10^(J38/10))</f>
        <v>-166.34726225295711</v>
      </c>
      <c r="K40" s="15">
        <f>10*LOG10(10^((K35+K36)/10)+10^(K38/10))</f>
        <v>-166.34726225295711</v>
      </c>
    </row>
    <row r="41" spans="1:11" ht="15" x14ac:dyDescent="0.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</row>
    <row r="42" spans="1:11" ht="15" x14ac:dyDescent="0.15">
      <c r="A42" s="21" t="s">
        <v>70</v>
      </c>
      <c r="B42" s="45">
        <f t="shared" ref="B42:F42" si="5">30*12*120*1000</f>
        <v>43200000</v>
      </c>
      <c r="C42" s="45">
        <f t="shared" si="5"/>
        <v>43200000</v>
      </c>
      <c r="D42" s="45">
        <f t="shared" si="5"/>
        <v>43200000</v>
      </c>
      <c r="E42" s="45">
        <f t="shared" si="5"/>
        <v>43200000</v>
      </c>
      <c r="F42" s="45">
        <f t="shared" si="5"/>
        <v>43200000</v>
      </c>
      <c r="G42" s="83">
        <f>66*12*120*1000</f>
        <v>95040000</v>
      </c>
      <c r="H42" s="83">
        <f t="shared" ref="H42" si="6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</row>
    <row r="43" spans="1:11" ht="15" x14ac:dyDescent="0.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</row>
    <row r="44" spans="1:11" ht="15" x14ac:dyDescent="0.15">
      <c r="A44" s="7" t="s">
        <v>72</v>
      </c>
      <c r="B44" s="15">
        <f t="shared" ref="B44:F44" si="7">B40+10*LOG10(B42)</f>
        <v>-92.645162531850914</v>
      </c>
      <c r="C44" s="15">
        <f t="shared" si="7"/>
        <v>-92.645162531850914</v>
      </c>
      <c r="D44" s="15">
        <f t="shared" si="7"/>
        <v>-92.645162531850914</v>
      </c>
      <c r="E44" s="15">
        <f t="shared" si="7"/>
        <v>-90.645162531850914</v>
      </c>
      <c r="F44" s="15">
        <f t="shared" si="7"/>
        <v>-90.645162531850914</v>
      </c>
      <c r="G44" s="73">
        <f>G40+10*LOG10(G42)</f>
        <v>-89.220935723628841</v>
      </c>
      <c r="H44" s="73">
        <f>H40+10*LOG10(H42)</f>
        <v>-89.220935723628841</v>
      </c>
      <c r="I44" s="73">
        <f>I40+10*LOG10(I42)</f>
        <v>-92.231235680268654</v>
      </c>
      <c r="J44" s="15">
        <f>J40+10*LOG10(J42)</f>
        <v>-89.992424784807994</v>
      </c>
      <c r="K44" s="15">
        <f>K40+10*LOG10(K42)</f>
        <v>-89.992424784807994</v>
      </c>
    </row>
    <row r="45" spans="1:11" ht="15" x14ac:dyDescent="0.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</row>
    <row r="46" spans="1:11" ht="15" x14ac:dyDescent="0.15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</row>
    <row r="47" spans="1:11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</row>
    <row r="48" spans="1:11" ht="30" x14ac:dyDescent="0.1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</row>
    <row r="49" spans="1:11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</row>
    <row r="50" spans="1:11" ht="30" x14ac:dyDescent="0.15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</row>
    <row r="51" spans="1:11" ht="30" x14ac:dyDescent="0.15">
      <c r="A51" s="7" t="s">
        <v>82</v>
      </c>
      <c r="B51" s="15">
        <f t="shared" ref="B51:F51" si="8">B44+B46+B47-B49</f>
        <v>-88.245162531850909</v>
      </c>
      <c r="C51" s="15">
        <f t="shared" si="8"/>
        <v>-88.245162531850909</v>
      </c>
      <c r="D51" s="15">
        <f t="shared" si="8"/>
        <v>-88.145162531850914</v>
      </c>
      <c r="E51" s="15">
        <f t="shared" si="8"/>
        <v>-83.735162531850918</v>
      </c>
      <c r="F51" s="15">
        <f t="shared" si="8"/>
        <v>-83.735162531850918</v>
      </c>
      <c r="G51" s="73">
        <f>G44+G46+G47-G49</f>
        <v>-85.780935723628843</v>
      </c>
      <c r="H51" s="73">
        <f>H44+H46+H47-H49</f>
        <v>-85.780935723628843</v>
      </c>
      <c r="I51" s="73">
        <f>I44+I46+I47-I49</f>
        <v>-88.741235680268659</v>
      </c>
      <c r="J51" s="15">
        <f>J44+J46+J47-J49</f>
        <v>-86.302424784807997</v>
      </c>
      <c r="K51" s="15">
        <f>K44+K46+K47-K49</f>
        <v>-86.302424784807997</v>
      </c>
    </row>
    <row r="52" spans="1:11" ht="30" x14ac:dyDescent="0.15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</row>
    <row r="53" spans="1:11" ht="30" x14ac:dyDescent="0.15">
      <c r="A53" s="26" t="s">
        <v>85</v>
      </c>
      <c r="B53" s="39">
        <f t="shared" ref="B53:I53" si="9">B26+B30+B33-B34-B51</f>
        <v>133.32756218496939</v>
      </c>
      <c r="C53" s="39">
        <f t="shared" si="9"/>
        <v>133.32756218496939</v>
      </c>
      <c r="D53" s="39">
        <f t="shared" si="9"/>
        <v>133.22756218496943</v>
      </c>
      <c r="E53" s="39">
        <f t="shared" si="9"/>
        <v>134.34756218496943</v>
      </c>
      <c r="F53" s="39">
        <f t="shared" si="9"/>
        <v>134.34756218496943</v>
      </c>
      <c r="G53" s="76">
        <f t="shared" si="9"/>
        <v>141.86333537674733</v>
      </c>
      <c r="H53" s="76">
        <f t="shared" si="9"/>
        <v>141.86333537674733</v>
      </c>
      <c r="I53" s="76">
        <f t="shared" si="9"/>
        <v>144.82363533338716</v>
      </c>
      <c r="J53" s="27">
        <f>J26+J30+J33-J34-J51</f>
        <v>131.38482443792651</v>
      </c>
      <c r="K53" s="27">
        <f>K26+K30+K33-K34-K51</f>
        <v>131.38482443792651</v>
      </c>
    </row>
    <row r="54" spans="1:11" x14ac:dyDescent="0.15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</row>
    <row r="55" spans="1:11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</row>
    <row r="56" spans="1:11" ht="30" x14ac:dyDescent="0.15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</row>
    <row r="57" spans="1:11" ht="30" x14ac:dyDescent="0.15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</row>
    <row r="58" spans="1:11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</row>
    <row r="59" spans="1:11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</row>
    <row r="60" spans="1:11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</row>
    <row r="61" spans="1:11" ht="30" x14ac:dyDescent="0.15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</row>
    <row r="62" spans="1:11" ht="30" x14ac:dyDescent="0.15">
      <c r="A62" s="26" t="s">
        <v>111</v>
      </c>
      <c r="B62" s="39">
        <f t="shared" ref="B62:I62" si="10">B53-B57+B58-B59+B60</f>
        <v>133.32756218496939</v>
      </c>
      <c r="C62" s="39">
        <f t="shared" si="10"/>
        <v>133.32756218496939</v>
      </c>
      <c r="D62" s="39">
        <f t="shared" si="10"/>
        <v>133.22756218496943</v>
      </c>
      <c r="E62" s="39">
        <f t="shared" si="10"/>
        <v>134.34756218496943</v>
      </c>
      <c r="F62" s="39">
        <f t="shared" si="10"/>
        <v>134.34756218496943</v>
      </c>
      <c r="G62" s="76">
        <f t="shared" si="10"/>
        <v>141.86333537674733</v>
      </c>
      <c r="H62" s="76">
        <f t="shared" si="10"/>
        <v>141.86333537674733</v>
      </c>
      <c r="I62" s="76">
        <f t="shared" si="10"/>
        <v>144.82363533338716</v>
      </c>
      <c r="J62" s="27">
        <f>J53-J57+J58-J59+J60</f>
        <v>126.18482443792651</v>
      </c>
      <c r="K62" s="27">
        <f>K53-K57+K58-K59+K60</f>
        <v>126.18482443792651</v>
      </c>
    </row>
    <row r="63" spans="1:11" x14ac:dyDescent="0.15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</row>
    <row r="64" spans="1:11" ht="15" x14ac:dyDescent="0.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</row>
    <row r="65" spans="1:11" ht="15" x14ac:dyDescent="0.15">
      <c r="A65" s="26" t="s">
        <v>98</v>
      </c>
      <c r="B65" s="39">
        <f t="shared" ref="B65:I65" si="11">B17-B23-B51+B21+B33</f>
        <v>100.24516253185091</v>
      </c>
      <c r="C65" s="39">
        <f t="shared" si="11"/>
        <v>100.24516253185091</v>
      </c>
      <c r="D65" s="39">
        <f t="shared" si="11"/>
        <v>100.14516253185091</v>
      </c>
      <c r="E65" s="39">
        <f t="shared" si="11"/>
        <v>106.73516253185092</v>
      </c>
      <c r="F65" s="39">
        <f t="shared" si="11"/>
        <v>106.73516253185092</v>
      </c>
      <c r="G65" s="76">
        <f t="shared" si="11"/>
        <v>108.78093572362884</v>
      </c>
      <c r="H65" s="76">
        <f t="shared" si="11"/>
        <v>108.78093572362884</v>
      </c>
      <c r="I65" s="76">
        <f t="shared" si="11"/>
        <v>111.74123568026866</v>
      </c>
      <c r="J65" s="27">
        <f>J17-J23-J51+J21+J33</f>
        <v>98.302424784807997</v>
      </c>
      <c r="K65" s="27">
        <f>K17-K23-K51+K21+K33</f>
        <v>98.302424784807997</v>
      </c>
    </row>
  </sheetData>
  <mergeCells count="4">
    <mergeCell ref="B1:D1"/>
    <mergeCell ref="E1:F1"/>
    <mergeCell ref="G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C53" activePane="bottomRight" state="frozen"/>
      <selection pane="topRight"/>
      <selection pane="bottomLeft"/>
      <selection pane="bottomRight" activeCell="K2" sqref="K1:K1048576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1" width="15.625" style="1" customWidth="1"/>
    <col min="12" max="13" width="14.75" style="1" bestFit="1" customWidth="1"/>
    <col min="14" max="16384" width="9" style="1"/>
  </cols>
  <sheetData>
    <row r="1" spans="1:13" ht="14.25" customHeight="1" x14ac:dyDescent="0.15">
      <c r="A1" s="3"/>
      <c r="B1" s="104" t="s">
        <v>101</v>
      </c>
      <c r="C1" s="104"/>
      <c r="D1" s="104"/>
      <c r="E1" s="104"/>
      <c r="F1" s="101" t="s">
        <v>102</v>
      </c>
      <c r="G1" s="103"/>
      <c r="H1" s="108" t="s">
        <v>119</v>
      </c>
      <c r="I1" s="108"/>
      <c r="J1" s="108"/>
      <c r="K1" s="108"/>
      <c r="L1" s="104" t="s">
        <v>125</v>
      </c>
      <c r="M1" s="104"/>
    </row>
    <row r="2" spans="1:13" ht="29.25" customHeight="1" x14ac:dyDescent="0.15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</row>
    <row r="3" spans="1:13" ht="15" x14ac:dyDescent="0.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</row>
    <row r="4" spans="1:13" ht="15" x14ac:dyDescent="0.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</row>
    <row r="5" spans="1:13" ht="15" x14ac:dyDescent="0.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</row>
    <row r="6" spans="1:13" ht="15" x14ac:dyDescent="0.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</row>
    <row r="7" spans="1:13" ht="15" x14ac:dyDescent="0.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</row>
    <row r="8" spans="1:13" ht="15" x14ac:dyDescent="0.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</row>
    <row r="9" spans="1:13" ht="15" x14ac:dyDescent="0.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</row>
    <row r="10" spans="1:13" ht="15" x14ac:dyDescent="0.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</row>
    <row r="11" spans="1:13" x14ac:dyDescent="0.1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</row>
    <row r="12" spans="1:13" ht="15" customHeight="1" x14ac:dyDescent="0.15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</row>
    <row r="13" spans="1:13" ht="15" x14ac:dyDescent="0.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</row>
    <row r="14" spans="1:13" ht="15" x14ac:dyDescent="0.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</row>
    <row r="15" spans="1:13" ht="15" x14ac:dyDescent="0.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</row>
    <row r="16" spans="1:13" ht="15" x14ac:dyDescent="0.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</row>
    <row r="17" spans="1:13" ht="30" x14ac:dyDescent="0.15">
      <c r="A17" s="7" t="s">
        <v>35</v>
      </c>
      <c r="B17" s="15">
        <f t="shared" ref="B17:G17" si="2">B15+10*LOG10(B41/1000000)</f>
        <v>21.396037294708371</v>
      </c>
      <c r="C17" s="15">
        <f t="shared" si="2"/>
        <v>21.396037294708371</v>
      </c>
      <c r="D17" s="15">
        <f t="shared" si="2"/>
        <v>18.385737338068559</v>
      </c>
      <c r="E17" s="15">
        <f t="shared" si="2"/>
        <v>18.385737338068559</v>
      </c>
      <c r="F17" s="15">
        <f t="shared" si="2"/>
        <v>21.396037294708371</v>
      </c>
      <c r="G17" s="15">
        <f t="shared" si="2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3">L15+10*LOG10(L41/1000000)</f>
        <v>21.396037294708371</v>
      </c>
      <c r="M17" s="15">
        <f t="shared" si="3"/>
        <v>21.396037294708371</v>
      </c>
    </row>
    <row r="18" spans="1:13" ht="45" x14ac:dyDescent="0.1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26.061799739838872</v>
      </c>
      <c r="E18" s="15">
        <f t="shared" si="4"/>
        <v>26.061799739838872</v>
      </c>
      <c r="F18" s="15">
        <f t="shared" si="4"/>
        <v>19.891799739838874</v>
      </c>
      <c r="G18" s="15">
        <f t="shared" si="4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5">L19+10*LOG10(L12/L13)-L20</f>
        <v>22.581799739838871</v>
      </c>
      <c r="M18" s="15">
        <f t="shared" si="5"/>
        <v>22.581799739838871</v>
      </c>
    </row>
    <row r="19" spans="1:13" ht="15" x14ac:dyDescent="0.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</row>
    <row r="20" spans="1:13" ht="45" x14ac:dyDescent="0.1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</row>
    <row r="21" spans="1:13" ht="61.5" customHeight="1" x14ac:dyDescent="0.15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</row>
    <row r="22" spans="1:13" ht="15" x14ac:dyDescent="0.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</row>
    <row r="23" spans="1:13" ht="15" x14ac:dyDescent="0.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</row>
    <row r="24" spans="1:13" ht="30" x14ac:dyDescent="0.15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</row>
    <row r="25" spans="1:13" ht="15" x14ac:dyDescent="0.15">
      <c r="A25" s="7" t="s">
        <v>49</v>
      </c>
      <c r="B25" s="15">
        <f t="shared" ref="B25:G25" si="6">B17+B18+B21+B22-B24</f>
        <v>44.457837034547239</v>
      </c>
      <c r="C25" s="15">
        <f t="shared" si="6"/>
        <v>44.457837034547239</v>
      </c>
      <c r="D25" s="15">
        <f t="shared" si="6"/>
        <v>41.447537077907427</v>
      </c>
      <c r="E25" s="15">
        <f t="shared" si="6"/>
        <v>41.447537077907427</v>
      </c>
      <c r="F25" s="15">
        <f t="shared" si="6"/>
        <v>38.287837034547245</v>
      </c>
      <c r="G25" s="15">
        <f t="shared" si="6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7">L17+L18+L21+L22-L24</f>
        <v>35.977837034547242</v>
      </c>
      <c r="M25" s="15">
        <f t="shared" si="7"/>
        <v>35.977837034547242</v>
      </c>
    </row>
    <row r="26" spans="1:13" ht="15" x14ac:dyDescent="0.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</row>
    <row r="27" spans="1:13" x14ac:dyDescent="0.1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</row>
    <row r="28" spans="1:13" ht="15" x14ac:dyDescent="0.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</row>
    <row r="29" spans="1:13" ht="15" x14ac:dyDescent="0.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</row>
    <row r="30" spans="1:13" ht="45" x14ac:dyDescent="0.15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15">
        <f t="shared" si="8"/>
        <v>11.020599913279625</v>
      </c>
      <c r="G30" s="15">
        <f t="shared" si="8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9">L31+10*LOG10(L28/L29)-L32</f>
        <v>11.020599913279625</v>
      </c>
      <c r="M30" s="15">
        <f t="shared" si="9"/>
        <v>11.020599913279625</v>
      </c>
    </row>
    <row r="31" spans="1:13" ht="15" x14ac:dyDescent="0.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</row>
    <row r="32" spans="1:13" ht="45" x14ac:dyDescent="0.1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</row>
    <row r="33" spans="1:13" ht="28.5" x14ac:dyDescent="0.1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</row>
    <row r="34" spans="1:13" ht="30" x14ac:dyDescent="0.15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</row>
    <row r="35" spans="1:13" ht="15" x14ac:dyDescent="0.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</row>
    <row r="36" spans="1:13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</row>
    <row r="37" spans="1:13" ht="15" x14ac:dyDescent="0.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</row>
    <row r="38" spans="1:13" ht="15" x14ac:dyDescent="0.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</row>
    <row r="39" spans="1:13" ht="30" x14ac:dyDescent="0.15">
      <c r="A39" s="7" t="s">
        <v>108</v>
      </c>
      <c r="B39" s="15">
        <f t="shared" ref="B39:G39" si="10">10*LOG10(10^((B35+B36)/10)+10^(B37/10))</f>
        <v>-167.00000000000003</v>
      </c>
      <c r="C39" s="15">
        <f t="shared" si="10"/>
        <v>-167.00000000000003</v>
      </c>
      <c r="D39" s="15">
        <f t="shared" si="10"/>
        <v>-167.00000000000003</v>
      </c>
      <c r="E39" s="15">
        <f t="shared" si="10"/>
        <v>-167.00000000000003</v>
      </c>
      <c r="F39" s="15">
        <f t="shared" si="10"/>
        <v>-164</v>
      </c>
      <c r="G39" s="15">
        <f t="shared" si="10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11">10*LOG10(10^((L35+L36)/10)+10^(L37/10))</f>
        <v>-163.58607314841774</v>
      </c>
      <c r="M39" s="15">
        <f t="shared" si="11"/>
        <v>-163.58607314841774</v>
      </c>
    </row>
    <row r="40" spans="1:13" ht="30" x14ac:dyDescent="0.15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</row>
    <row r="41" spans="1:13" ht="15" x14ac:dyDescent="0.15">
      <c r="A41" s="24" t="s">
        <v>68</v>
      </c>
      <c r="B41" s="15">
        <f t="shared" ref="B41:C41" si="12">48*12*120*1000</f>
        <v>69120000</v>
      </c>
      <c r="C41" s="15">
        <f t="shared" si="12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13">48*12*120*1000</f>
        <v>69120000</v>
      </c>
      <c r="I41" s="73">
        <f t="shared" si="13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</row>
    <row r="42" spans="1:13" ht="15" x14ac:dyDescent="0.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</row>
    <row r="43" spans="1:13" ht="15" x14ac:dyDescent="0.15">
      <c r="A43" s="7" t="s">
        <v>71</v>
      </c>
      <c r="B43" s="15">
        <f t="shared" ref="B43:G43" si="14">B39+10*LOG10(B41)</f>
        <v>-88.603962705291664</v>
      </c>
      <c r="C43" s="15">
        <f t="shared" si="14"/>
        <v>-88.603962705291664</v>
      </c>
      <c r="D43" s="15">
        <f t="shared" si="14"/>
        <v>-91.614262661931477</v>
      </c>
      <c r="E43" s="15">
        <f t="shared" si="14"/>
        <v>-91.614262661931477</v>
      </c>
      <c r="F43" s="15">
        <f t="shared" si="14"/>
        <v>-85.603962705291636</v>
      </c>
      <c r="G43" s="15">
        <f t="shared" si="14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15">L39+10*LOG10(L41)</f>
        <v>-85.190035853709375</v>
      </c>
      <c r="M43" s="15">
        <f t="shared" si="15"/>
        <v>-85.190035853709375</v>
      </c>
    </row>
    <row r="44" spans="1:13" ht="15" x14ac:dyDescent="0.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</row>
    <row r="45" spans="1:13" ht="15" x14ac:dyDescent="0.15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</row>
    <row r="46" spans="1:13" ht="15" x14ac:dyDescent="0.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</row>
    <row r="47" spans="1:13" ht="15" x14ac:dyDescent="0.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</row>
    <row r="48" spans="1:13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</row>
    <row r="49" spans="1:13" ht="33.75" customHeight="1" x14ac:dyDescent="0.15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</row>
    <row r="50" spans="1:13" ht="30" x14ac:dyDescent="0.15">
      <c r="A50" s="7" t="s">
        <v>80</v>
      </c>
      <c r="B50" s="15">
        <f t="shared" ref="B50:G50" si="16">B43+B45+B47-B48</f>
        <v>-92.00396270529167</v>
      </c>
      <c r="C50" s="15">
        <f t="shared" si="16"/>
        <v>-87.803962705291667</v>
      </c>
      <c r="D50" s="15">
        <f t="shared" si="16"/>
        <v>-94.514262661931483</v>
      </c>
      <c r="E50" s="15">
        <f t="shared" si="16"/>
        <v>-90.114262661931477</v>
      </c>
      <c r="F50" s="15">
        <f t="shared" si="16"/>
        <v>-91.523962705291638</v>
      </c>
      <c r="G50" s="15">
        <f t="shared" si="16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17">L43+L45+L47-L48</f>
        <v>-89.500035853709377</v>
      </c>
      <c r="M50" s="15">
        <f t="shared" si="17"/>
        <v>-85.760035853709368</v>
      </c>
    </row>
    <row r="51" spans="1:13" ht="30" x14ac:dyDescent="0.15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</row>
    <row r="52" spans="1:13" ht="30" x14ac:dyDescent="0.15">
      <c r="A52" s="26" t="s">
        <v>83</v>
      </c>
      <c r="B52" s="39">
        <f t="shared" ref="B52:K52" si="18">B25+B30+B33-B34-B50</f>
        <v>146.48239965311853</v>
      </c>
      <c r="C52" s="39">
        <f t="shared" si="18"/>
        <v>142.28239965311855</v>
      </c>
      <c r="D52" s="39">
        <f t="shared" si="18"/>
        <v>145.98239965311853</v>
      </c>
      <c r="E52" s="39">
        <f t="shared" si="18"/>
        <v>141.58239965311853</v>
      </c>
      <c r="F52" s="39">
        <f t="shared" si="18"/>
        <v>139.8323996531185</v>
      </c>
      <c r="G52" s="39">
        <f t="shared" si="18"/>
        <v>136.4523996531185</v>
      </c>
      <c r="H52" s="76">
        <f t="shared" si="18"/>
        <v>145.90239965311855</v>
      </c>
      <c r="I52" s="76">
        <f>I25+I30+I33-I34-I50</f>
        <v>140.97239965311854</v>
      </c>
      <c r="J52" s="76">
        <f t="shared" si="18"/>
        <v>145.74239965311853</v>
      </c>
      <c r="K52" s="76">
        <f t="shared" si="18"/>
        <v>140.85239965311854</v>
      </c>
      <c r="L52" s="39">
        <f>L25+L30+L33-L34-L50</f>
        <v>135.49847280153625</v>
      </c>
      <c r="M52" s="39">
        <f>M25+M30+M33-M34-M50</f>
        <v>131.75847280153624</v>
      </c>
    </row>
    <row r="53" spans="1:13" ht="30" x14ac:dyDescent="0.15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</row>
    <row r="54" spans="1:13" x14ac:dyDescent="0.1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</row>
    <row r="55" spans="1:13" ht="16.5" customHeight="1" x14ac:dyDescent="0.15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</row>
    <row r="56" spans="1:13" ht="30" x14ac:dyDescent="0.15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</row>
    <row r="57" spans="1:13" ht="30" x14ac:dyDescent="0.15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</row>
    <row r="58" spans="1:13" ht="15" x14ac:dyDescent="0.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</row>
    <row r="59" spans="1:13" ht="15" x14ac:dyDescent="0.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</row>
    <row r="60" spans="1:13" ht="15" x14ac:dyDescent="0.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</row>
    <row r="61" spans="1:13" ht="30" x14ac:dyDescent="0.15">
      <c r="A61" s="26" t="s">
        <v>110</v>
      </c>
      <c r="B61" s="39">
        <f t="shared" ref="B61:K61" si="19">B52-B56+B58-B59+B60</f>
        <v>146.48239965311853</v>
      </c>
      <c r="C61" s="39">
        <f t="shared" si="19"/>
        <v>142.28239965311855</v>
      </c>
      <c r="D61" s="39">
        <f t="shared" si="19"/>
        <v>145.98239965311853</v>
      </c>
      <c r="E61" s="39">
        <f t="shared" si="19"/>
        <v>141.58239965311853</v>
      </c>
      <c r="F61" s="39">
        <f t="shared" si="19"/>
        <v>139.8323996531185</v>
      </c>
      <c r="G61" s="39">
        <f t="shared" si="19"/>
        <v>136.4523996531185</v>
      </c>
      <c r="H61" s="76">
        <f t="shared" si="19"/>
        <v>145.90239965311855</v>
      </c>
      <c r="I61" s="76">
        <f>I52-I56+I58-I59+I60</f>
        <v>140.97239965311854</v>
      </c>
      <c r="J61" s="76">
        <f t="shared" si="19"/>
        <v>145.74239965311853</v>
      </c>
      <c r="K61" s="76">
        <f t="shared" si="19"/>
        <v>140.85239965311854</v>
      </c>
      <c r="L61" s="27">
        <f>L52-L56+L58-L59+L60</f>
        <v>126.99847280153625</v>
      </c>
      <c r="M61" s="27">
        <f>M52-M56+M58-M59+M60</f>
        <v>123.25847280153624</v>
      </c>
    </row>
    <row r="62" spans="1:13" ht="30" x14ac:dyDescent="0.15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</row>
    <row r="63" spans="1:13" x14ac:dyDescent="0.1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</row>
    <row r="64" spans="1:13" ht="15" x14ac:dyDescent="0.15">
      <c r="A64" s="26" t="s">
        <v>97</v>
      </c>
      <c r="B64" s="39">
        <f t="shared" ref="B64:G64" si="20">B17+B22-B50+B21+B33</f>
        <v>113.40000000000003</v>
      </c>
      <c r="C64" s="39">
        <f t="shared" si="20"/>
        <v>109.20000000000005</v>
      </c>
      <c r="D64" s="39">
        <f t="shared" si="20"/>
        <v>112.90000000000003</v>
      </c>
      <c r="E64" s="39">
        <f t="shared" si="20"/>
        <v>108.50000000000003</v>
      </c>
      <c r="F64" s="39">
        <f t="shared" si="20"/>
        <v>112.92000000000002</v>
      </c>
      <c r="G64" s="39">
        <f t="shared" si="20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21">L17+L22-L50+L21+L33</f>
        <v>105.89607314841774</v>
      </c>
      <c r="M64" s="27">
        <f t="shared" si="21"/>
        <v>102.15607314841773</v>
      </c>
    </row>
    <row r="65" spans="1:13" ht="15" x14ac:dyDescent="0.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</row>
  </sheetData>
  <mergeCells count="4">
    <mergeCell ref="B1:E1"/>
    <mergeCell ref="F1:G1"/>
    <mergeCell ref="H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purl.org/dc/elements/1.1/"/>
    <ds:schemaRef ds:uri="f0c1c198-6772-4070-9fed-c99b54821fd3"/>
    <ds:schemaRef ds:uri="http://schemas.microsoft.com/office/2006/documentManagement/types"/>
    <ds:schemaRef ds:uri="http://purl.org/dc/terms/"/>
    <ds:schemaRef ds:uri="caa248ac-567e-4f8a-83ad-95641c120e6c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vivo</cp:lastModifiedBy>
  <cp:lastPrinted>2006-01-19T03:50:00Z</cp:lastPrinted>
  <dcterms:created xsi:type="dcterms:W3CDTF">2003-11-11T03:59:00Z</dcterms:created>
  <dcterms:modified xsi:type="dcterms:W3CDTF">2020-10-20T09:39:51Z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