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Job\L1\5G\Coverage Enhancement\RAN1\102\REDCAP\Post meeting\Phase 2\"/>
    </mc:Choice>
  </mc:AlternateContent>
  <bookViews>
    <workbookView xWindow="-105" yWindow="-105" windowWidth="23250" windowHeight="14010" tabRatio="774" activeTab="11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2" i="54" l="1"/>
  <c r="T42" i="54"/>
  <c r="T44" i="54" s="1"/>
  <c r="T51" i="54" s="1"/>
  <c r="T65" i="54" s="1"/>
  <c r="U40" i="54"/>
  <c r="U44" i="54" s="1"/>
  <c r="U51" i="54" s="1"/>
  <c r="U65" i="54" s="1"/>
  <c r="T40" i="54"/>
  <c r="U30" i="54"/>
  <c r="T30" i="54"/>
  <c r="U26" i="54"/>
  <c r="U53" i="54" s="1"/>
  <c r="U62" i="54" s="1"/>
  <c r="U18" i="54"/>
  <c r="T18" i="54"/>
  <c r="T26" i="54" s="1"/>
  <c r="T53" i="54" s="1"/>
  <c r="T62" i="54" s="1"/>
  <c r="AD42" i="53"/>
  <c r="AC42" i="53"/>
  <c r="AB42" i="53"/>
  <c r="AD40" i="53"/>
  <c r="AD44" i="53" s="1"/>
  <c r="AD51" i="53" s="1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D17" i="53"/>
  <c r="AD65" i="53" s="1"/>
  <c r="AC17" i="53"/>
  <c r="AC65" i="53" s="1"/>
  <c r="AB17" i="53"/>
  <c r="AB65" i="53" s="1"/>
  <c r="AD16" i="53"/>
  <c r="AC16" i="53"/>
  <c r="AB16" i="53"/>
  <c r="AG42" i="52"/>
  <c r="AF42" i="52"/>
  <c r="AE42" i="52"/>
  <c r="AG40" i="52"/>
  <c r="AG44" i="52" s="1"/>
  <c r="AG51" i="52" s="1"/>
  <c r="AF40" i="52"/>
  <c r="AF44" i="52" s="1"/>
  <c r="AF51" i="52" s="1"/>
  <c r="AE40" i="52"/>
  <c r="AE44" i="52" s="1"/>
  <c r="AE51" i="52" s="1"/>
  <c r="AG30" i="52"/>
  <c r="AF30" i="52"/>
  <c r="AE30" i="52"/>
  <c r="AG18" i="52"/>
  <c r="AF18" i="52"/>
  <c r="AE18" i="52"/>
  <c r="AG17" i="52"/>
  <c r="AF17" i="52"/>
  <c r="AE17" i="52"/>
  <c r="AG16" i="52"/>
  <c r="AF16" i="52"/>
  <c r="AE16" i="52"/>
  <c r="AD43" i="51"/>
  <c r="AD50" i="51" s="1"/>
  <c r="AD64" i="51" s="1"/>
  <c r="AC43" i="51"/>
  <c r="AC50" i="51" s="1"/>
  <c r="AC64" i="51" s="1"/>
  <c r="AB43" i="51"/>
  <c r="AB50" i="51" s="1"/>
  <c r="AB64" i="51" s="1"/>
  <c r="AD41" i="51"/>
  <c r="AC41" i="51"/>
  <c r="AB41" i="51"/>
  <c r="AD39" i="51"/>
  <c r="AC39" i="51"/>
  <c r="AB39" i="51"/>
  <c r="AD30" i="51"/>
  <c r="AC30" i="51"/>
  <c r="AB30" i="51"/>
  <c r="AD25" i="51"/>
  <c r="AC25" i="51"/>
  <c r="AC52" i="51" s="1"/>
  <c r="AC61" i="51" s="1"/>
  <c r="AB25" i="51"/>
  <c r="AB52" i="51" s="1"/>
  <c r="AB61" i="51" s="1"/>
  <c r="AD18" i="51"/>
  <c r="AC18" i="51"/>
  <c r="AB18" i="51"/>
  <c r="AD17" i="51"/>
  <c r="AC17" i="51"/>
  <c r="AB17" i="51"/>
  <c r="AD16" i="51"/>
  <c r="AC16" i="51"/>
  <c r="AB16" i="51"/>
  <c r="U42" i="50"/>
  <c r="T42" i="50"/>
  <c r="T44" i="50" s="1"/>
  <c r="T51" i="50" s="1"/>
  <c r="T65" i="50" s="1"/>
  <c r="U40" i="50"/>
  <c r="U44" i="50" s="1"/>
  <c r="U51" i="50" s="1"/>
  <c r="U65" i="50" s="1"/>
  <c r="T40" i="50"/>
  <c r="U30" i="50"/>
  <c r="T30" i="50"/>
  <c r="T26" i="50"/>
  <c r="U18" i="50"/>
  <c r="U26" i="50" s="1"/>
  <c r="T18" i="50"/>
  <c r="Q41" i="49"/>
  <c r="Q43" i="49" s="1"/>
  <c r="Q50" i="49" s="1"/>
  <c r="Q64" i="49" s="1"/>
  <c r="P41" i="49"/>
  <c r="P43" i="49" s="1"/>
  <c r="P50" i="49" s="1"/>
  <c r="P64" i="49" s="1"/>
  <c r="Q39" i="49"/>
  <c r="P39" i="49"/>
  <c r="Q30" i="49"/>
  <c r="P30" i="49"/>
  <c r="Q18" i="49"/>
  <c r="Q25" i="49" s="1"/>
  <c r="Q52" i="49" s="1"/>
  <c r="Q61" i="49" s="1"/>
  <c r="P18" i="49"/>
  <c r="P25" i="49" s="1"/>
  <c r="P52" i="49" s="1"/>
  <c r="P61" i="49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R52" i="47" s="1"/>
  <c r="R61" i="47" s="1"/>
  <c r="AG44" i="46"/>
  <c r="AG51" i="46" s="1"/>
  <c r="AG65" i="46" s="1"/>
  <c r="AF44" i="46"/>
  <c r="AF51" i="46" s="1"/>
  <c r="AF65" i="46" s="1"/>
  <c r="AH42" i="46"/>
  <c r="AH17" i="46" s="1"/>
  <c r="AG42" i="46"/>
  <c r="AF42" i="46"/>
  <c r="AH40" i="46"/>
  <c r="AG40" i="46"/>
  <c r="AF40" i="46"/>
  <c r="AH30" i="46"/>
  <c r="AG30" i="46"/>
  <c r="AF30" i="46"/>
  <c r="AG26" i="46"/>
  <c r="AF26" i="46"/>
  <c r="AH18" i="46"/>
  <c r="AG18" i="46"/>
  <c r="AF18" i="46"/>
  <c r="AG17" i="46"/>
  <c r="AF17" i="46"/>
  <c r="AH16" i="46"/>
  <c r="AG16" i="46"/>
  <c r="AF16" i="46"/>
  <c r="AH41" i="32"/>
  <c r="AG41" i="32"/>
  <c r="AF41" i="32"/>
  <c r="AH39" i="32"/>
  <c r="AH43" i="32" s="1"/>
  <c r="AH50" i="32" s="1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H17" i="32"/>
  <c r="AH64" i="32" s="1"/>
  <c r="AG17" i="32"/>
  <c r="AG64" i="32" s="1"/>
  <c r="AF17" i="32"/>
  <c r="AH16" i="32"/>
  <c r="AG16" i="32"/>
  <c r="AF16" i="32"/>
  <c r="AB26" i="53" l="1"/>
  <c r="AB53" i="53" s="1"/>
  <c r="AB62" i="53" s="1"/>
  <c r="AC26" i="53"/>
  <c r="AC53" i="53" s="1"/>
  <c r="AC62" i="53" s="1"/>
  <c r="AD26" i="53"/>
  <c r="AD53" i="53" s="1"/>
  <c r="AD62" i="53" s="1"/>
  <c r="AF65" i="52"/>
  <c r="AE65" i="52"/>
  <c r="AG65" i="52"/>
  <c r="AE26" i="52"/>
  <c r="AE53" i="52" s="1"/>
  <c r="AE62" i="52" s="1"/>
  <c r="AF26" i="52"/>
  <c r="AF53" i="52" s="1"/>
  <c r="AF62" i="52" s="1"/>
  <c r="AG26" i="52"/>
  <c r="AG53" i="52" s="1"/>
  <c r="AG62" i="52" s="1"/>
  <c r="AD52" i="51"/>
  <c r="AD61" i="51" s="1"/>
  <c r="U53" i="50"/>
  <c r="U62" i="50" s="1"/>
  <c r="T53" i="50"/>
  <c r="T62" i="50" s="1"/>
  <c r="S52" i="47"/>
  <c r="S61" i="47" s="1"/>
  <c r="AH65" i="46"/>
  <c r="AH26" i="46"/>
  <c r="AH53" i="46" s="1"/>
  <c r="AH62" i="46" s="1"/>
  <c r="AF53" i="46"/>
  <c r="AF62" i="46" s="1"/>
  <c r="AG53" i="46"/>
  <c r="AG62" i="46" s="1"/>
  <c r="AH44" i="46"/>
  <c r="AH51" i="46" s="1"/>
  <c r="AF64" i="32"/>
  <c r="AF25" i="32"/>
  <c r="AF52" i="32" s="1"/>
  <c r="AF61" i="32" s="1"/>
  <c r="AG25" i="32"/>
  <c r="AG52" i="32" s="1"/>
  <c r="AG61" i="32" s="1"/>
  <c r="AH25" i="32"/>
  <c r="AH52" i="32" s="1"/>
  <c r="AH61" i="32" s="1"/>
  <c r="AE41" i="32" l="1"/>
  <c r="AD41" i="32"/>
  <c r="AC41" i="32"/>
  <c r="AC17" i="32" s="1"/>
  <c r="AE39" i="32"/>
  <c r="AE43" i="32" s="1"/>
  <c r="AE50" i="32" s="1"/>
  <c r="AD39" i="32"/>
  <c r="AD43" i="32" s="1"/>
  <c r="AD50" i="32" s="1"/>
  <c r="AC39" i="32"/>
  <c r="AC43" i="32" s="1"/>
  <c r="AC50" i="32" s="1"/>
  <c r="AE30" i="32"/>
  <c r="AD30" i="32"/>
  <c r="AC30" i="32"/>
  <c r="AE18" i="32"/>
  <c r="AD18" i="32"/>
  <c r="AC18" i="32"/>
  <c r="AE17" i="32"/>
  <c r="AD17" i="32"/>
  <c r="AE16" i="32"/>
  <c r="AD16" i="32"/>
  <c r="AC16" i="32"/>
  <c r="AD64" i="32" l="1"/>
  <c r="AE64" i="32"/>
  <c r="AC64" i="32"/>
  <c r="AC25" i="32"/>
  <c r="AC52" i="32" s="1"/>
  <c r="AC61" i="32" s="1"/>
  <c r="AD25" i="32"/>
  <c r="AD52" i="32" s="1"/>
  <c r="AD61" i="32" s="1"/>
  <c r="AE25" i="32"/>
  <c r="AE52" i="32" s="1"/>
  <c r="AE61" i="32" s="1"/>
  <c r="AE42" i="46"/>
  <c r="AE17" i="46" s="1"/>
  <c r="AD42" i="46"/>
  <c r="AD17" i="46" s="1"/>
  <c r="AC42" i="46"/>
  <c r="AC17" i="46" s="1"/>
  <c r="AE40" i="46"/>
  <c r="AE44" i="46" s="1"/>
  <c r="AE51" i="46" s="1"/>
  <c r="AD40" i="46"/>
  <c r="AC40" i="46"/>
  <c r="AE30" i="46"/>
  <c r="AD30" i="46"/>
  <c r="AC30" i="46"/>
  <c r="AE18" i="46"/>
  <c r="AD18" i="46"/>
  <c r="AC18" i="46"/>
  <c r="AE16" i="46"/>
  <c r="AD16" i="46"/>
  <c r="AC16" i="46"/>
  <c r="AD44" i="46" l="1"/>
  <c r="AD51" i="46" s="1"/>
  <c r="AD65" i="46" s="1"/>
  <c r="AC44" i="46"/>
  <c r="AC51" i="46" s="1"/>
  <c r="AC65" i="46" s="1"/>
  <c r="AC26" i="46"/>
  <c r="AE65" i="46"/>
  <c r="AE26" i="46"/>
  <c r="AE53" i="46" s="1"/>
  <c r="AE62" i="46" s="1"/>
  <c r="AD26" i="4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Y17" i="53"/>
  <c r="Y65" i="53" s="1"/>
  <c r="AA16" i="53"/>
  <c r="Z16" i="53"/>
  <c r="Y16" i="53"/>
  <c r="AD42" i="52"/>
  <c r="AD17" i="52" s="1"/>
  <c r="AC42" i="52"/>
  <c r="AB42" i="52"/>
  <c r="AD40" i="52"/>
  <c r="AD44" i="52" s="1"/>
  <c r="AD51" i="52" s="1"/>
  <c r="AC40" i="52"/>
  <c r="AC44" i="52" s="1"/>
  <c r="AC51" i="52" s="1"/>
  <c r="AB40" i="52"/>
  <c r="AB44" i="52" s="1"/>
  <c r="AB51" i="52" s="1"/>
  <c r="AD30" i="52"/>
  <c r="AC30" i="52"/>
  <c r="AB30" i="52"/>
  <c r="AD18" i="52"/>
  <c r="AC18" i="52"/>
  <c r="AB18" i="52"/>
  <c r="AC17" i="52"/>
  <c r="AC65" i="52" s="1"/>
  <c r="AB17" i="52"/>
  <c r="AD16" i="52"/>
  <c r="AC16" i="52"/>
  <c r="AB16" i="52"/>
  <c r="AA41" i="51"/>
  <c r="AA17" i="51" s="1"/>
  <c r="Z41" i="51"/>
  <c r="Y41" i="51"/>
  <c r="Y17" i="51" s="1"/>
  <c r="AA39" i="51"/>
  <c r="AA43" i="51" s="1"/>
  <c r="AA50" i="51" s="1"/>
  <c r="Z39" i="51"/>
  <c r="Z43" i="51" s="1"/>
  <c r="Z50" i="51" s="1"/>
  <c r="Y39" i="51"/>
  <c r="AA30" i="51"/>
  <c r="Z30" i="51"/>
  <c r="Y30" i="51"/>
  <c r="AA18" i="51"/>
  <c r="Z18" i="51"/>
  <c r="Y18" i="51"/>
  <c r="Z17" i="51"/>
  <c r="AA16" i="51"/>
  <c r="Z16" i="51"/>
  <c r="Y16" i="51"/>
  <c r="S42" i="50"/>
  <c r="R42" i="50"/>
  <c r="R44" i="50" s="1"/>
  <c r="R51" i="50" s="1"/>
  <c r="R65" i="50" s="1"/>
  <c r="S40" i="50"/>
  <c r="S44" i="50" s="1"/>
  <c r="S51" i="50" s="1"/>
  <c r="S65" i="50" s="1"/>
  <c r="R40" i="50"/>
  <c r="S30" i="50"/>
  <c r="R30" i="50"/>
  <c r="S18" i="50"/>
  <c r="S26" i="50" s="1"/>
  <c r="R18" i="50"/>
  <c r="R26" i="50" s="1"/>
  <c r="O41" i="48"/>
  <c r="O43" i="48" s="1"/>
  <c r="O50" i="48" s="1"/>
  <c r="O64" i="48" s="1"/>
  <c r="N41" i="48"/>
  <c r="O39" i="48"/>
  <c r="N39" i="48"/>
  <c r="N43" i="48" s="1"/>
  <c r="N50" i="48" s="1"/>
  <c r="N64" i="48" s="1"/>
  <c r="O30" i="48"/>
  <c r="N30" i="48"/>
  <c r="O18" i="48"/>
  <c r="O25" i="48" s="1"/>
  <c r="N18" i="48"/>
  <c r="N25" i="48" s="1"/>
  <c r="N52" i="48" s="1"/>
  <c r="N61" i="48" s="1"/>
  <c r="Q43" i="47"/>
  <c r="Q50" i="47" s="1"/>
  <c r="Q64" i="47" s="1"/>
  <c r="Q41" i="47"/>
  <c r="P41" i="47"/>
  <c r="Q39" i="47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Z42" i="46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A17" i="46"/>
  <c r="Z17" i="46"/>
  <c r="AB16" i="46"/>
  <c r="AA16" i="46"/>
  <c r="Z16" i="46"/>
  <c r="AB41" i="32"/>
  <c r="AB17" i="32" s="1"/>
  <c r="AA41" i="32"/>
  <c r="AA17" i="32" s="1"/>
  <c r="Z41" i="32"/>
  <c r="AB39" i="32"/>
  <c r="AB43" i="32" s="1"/>
  <c r="AB50" i="32" s="1"/>
  <c r="AA39" i="32"/>
  <c r="AA43" i="32" s="1"/>
  <c r="AA50" i="32" s="1"/>
  <c r="Z39" i="32"/>
  <c r="Z43" i="32" s="1"/>
  <c r="Z50" i="32" s="1"/>
  <c r="AB30" i="32"/>
  <c r="AA30" i="32"/>
  <c r="Z30" i="32"/>
  <c r="AB18" i="32"/>
  <c r="AA18" i="32"/>
  <c r="Z18" i="32"/>
  <c r="Z17" i="32"/>
  <c r="Z25" i="32" s="1"/>
  <c r="AB16" i="32"/>
  <c r="AA16" i="32"/>
  <c r="Z16" i="32"/>
  <c r="AC53" i="46" l="1"/>
  <c r="AC62" i="46" s="1"/>
  <c r="AD53" i="46"/>
  <c r="AD62" i="46" s="1"/>
  <c r="Q52" i="47"/>
  <c r="Q61" i="47" s="1"/>
  <c r="O52" i="48"/>
  <c r="O61" i="48" s="1"/>
  <c r="R53" i="50"/>
  <c r="R62" i="50" s="1"/>
  <c r="S53" i="50"/>
  <c r="S62" i="50" s="1"/>
  <c r="Y43" i="51"/>
  <c r="Y50" i="51" s="1"/>
  <c r="Y64" i="51" s="1"/>
  <c r="R53" i="54"/>
  <c r="R62" i="54" s="1"/>
  <c r="S53" i="54"/>
  <c r="S62" i="54" s="1"/>
  <c r="Z65" i="53"/>
  <c r="AA65" i="53"/>
  <c r="AA26" i="53"/>
  <c r="AA53" i="53" s="1"/>
  <c r="AA62" i="53" s="1"/>
  <c r="Y26" i="53"/>
  <c r="Y53" i="53" s="1"/>
  <c r="Y62" i="53" s="1"/>
  <c r="Z26" i="53"/>
  <c r="Z53" i="53" s="1"/>
  <c r="Z62" i="53" s="1"/>
  <c r="AD65" i="52"/>
  <c r="AD26" i="52"/>
  <c r="AD53" i="52" s="1"/>
  <c r="AD62" i="52" s="1"/>
  <c r="AB65" i="52"/>
  <c r="AB26" i="52"/>
  <c r="AB53" i="52" s="1"/>
  <c r="AB62" i="52" s="1"/>
  <c r="AC26" i="52"/>
  <c r="AC53" i="52" s="1"/>
  <c r="AC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P52" i="47"/>
  <c r="P61" i="47" s="1"/>
  <c r="Z65" i="46"/>
  <c r="AA65" i="46"/>
  <c r="AB65" i="46"/>
  <c r="AB26" i="46"/>
  <c r="AB53" i="46" s="1"/>
  <c r="AB62" i="46" s="1"/>
  <c r="Z26" i="46"/>
  <c r="Z53" i="46" s="1"/>
  <c r="Z62" i="46" s="1"/>
  <c r="AA26" i="46"/>
  <c r="AA53" i="46" s="1"/>
  <c r="AA62" i="46" s="1"/>
  <c r="AA64" i="32"/>
  <c r="AA25" i="32"/>
  <c r="AA52" i="32" s="1"/>
  <c r="AA61" i="32" s="1"/>
  <c r="Z52" i="32"/>
  <c r="Z61" i="32" s="1"/>
  <c r="AB64" i="32"/>
  <c r="AB25" i="32"/>
  <c r="AB52" i="32" s="1"/>
  <c r="AB61" i="32" s="1"/>
  <c r="Z64" i="32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P26" i="54"/>
  <c r="Q18" i="54"/>
  <c r="Q26" i="54" s="1"/>
  <c r="Q53" i="54" s="1"/>
  <c r="Q62" i="54" s="1"/>
  <c r="P18" i="54"/>
  <c r="X42" i="53"/>
  <c r="X17" i="53" s="1"/>
  <c r="W42" i="53"/>
  <c r="W17" i="53" s="1"/>
  <c r="V42" i="53"/>
  <c r="V17" i="53" s="1"/>
  <c r="V65" i="53" s="1"/>
  <c r="X40" i="53"/>
  <c r="X44" i="53" s="1"/>
  <c r="X51" i="53" s="1"/>
  <c r="W40" i="53"/>
  <c r="V40" i="53"/>
  <c r="V44" i="53" s="1"/>
  <c r="V51" i="53" s="1"/>
  <c r="X30" i="53"/>
  <c r="W30" i="53"/>
  <c r="V30" i="53"/>
  <c r="X18" i="53"/>
  <c r="W18" i="53"/>
  <c r="V18" i="53"/>
  <c r="X16" i="53"/>
  <c r="W16" i="53"/>
  <c r="V16" i="53"/>
  <c r="AA42" i="52"/>
  <c r="Z42" i="52"/>
  <c r="Y42" i="52"/>
  <c r="AA40" i="52"/>
  <c r="Z40" i="52"/>
  <c r="Y40" i="52"/>
  <c r="Y44" i="52" s="1"/>
  <c r="Y51" i="52" s="1"/>
  <c r="AA30" i="52"/>
  <c r="Z30" i="52"/>
  <c r="Y30" i="52"/>
  <c r="AA18" i="52"/>
  <c r="Z18" i="52"/>
  <c r="Y18" i="52"/>
  <c r="AA17" i="52"/>
  <c r="Y17" i="52"/>
  <c r="AA16" i="52"/>
  <c r="Z16" i="52"/>
  <c r="Y16" i="52"/>
  <c r="X41" i="51"/>
  <c r="W41" i="51"/>
  <c r="W17" i="51" s="1"/>
  <c r="V41" i="51"/>
  <c r="V17" i="51" s="1"/>
  <c r="X39" i="51"/>
  <c r="X43" i="51" s="1"/>
  <c r="X50" i="51" s="1"/>
  <c r="X64" i="51" s="1"/>
  <c r="W39" i="51"/>
  <c r="W43" i="51" s="1"/>
  <c r="W50" i="51" s="1"/>
  <c r="V39" i="51"/>
  <c r="X30" i="51"/>
  <c r="W30" i="51"/>
  <c r="V30" i="5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P18" i="50"/>
  <c r="P26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N25" i="47"/>
  <c r="O18" i="47"/>
  <c r="O25" i="47" s="1"/>
  <c r="N18" i="47"/>
  <c r="Y42" i="46"/>
  <c r="X42" i="46"/>
  <c r="X17" i="46" s="1"/>
  <c r="W42" i="46"/>
  <c r="W17" i="46" s="1"/>
  <c r="Y40" i="46"/>
  <c r="X40" i="46"/>
  <c r="W40" i="46"/>
  <c r="W44" i="46" s="1"/>
  <c r="W51" i="46" s="1"/>
  <c r="Y30" i="46"/>
  <c r="X30" i="46"/>
  <c r="W30" i="46"/>
  <c r="Y26" i="46"/>
  <c r="Y18" i="46"/>
  <c r="X18" i="46"/>
  <c r="W18" i="46"/>
  <c r="Y17" i="46"/>
  <c r="Y16" i="46"/>
  <c r="X16" i="46"/>
  <c r="W16" i="46"/>
  <c r="X43" i="32"/>
  <c r="X50" i="32" s="1"/>
  <c r="Y41" i="32"/>
  <c r="Y17" i="32" s="1"/>
  <c r="X41" i="32"/>
  <c r="W41" i="32"/>
  <c r="W17" i="32" s="1"/>
  <c r="Y39" i="32"/>
  <c r="X39" i="32"/>
  <c r="W39" i="32"/>
  <c r="Y30" i="32"/>
  <c r="X30" i="32"/>
  <c r="W30" i="32"/>
  <c r="Y18" i="32"/>
  <c r="X18" i="32"/>
  <c r="W18" i="32"/>
  <c r="X17" i="32"/>
  <c r="Y16" i="32"/>
  <c r="X16" i="32"/>
  <c r="W16" i="32"/>
  <c r="Y65" i="52" l="1"/>
  <c r="P53" i="54"/>
  <c r="P62" i="54" s="1"/>
  <c r="W43" i="32"/>
  <c r="W50" i="32" s="1"/>
  <c r="W64" i="32" s="1"/>
  <c r="X25" i="51"/>
  <c r="X52" i="51" s="1"/>
  <c r="X61" i="51" s="1"/>
  <c r="AA44" i="52"/>
  <c r="AA51" i="52" s="1"/>
  <c r="W44" i="53"/>
  <c r="W51" i="53" s="1"/>
  <c r="W65" i="53" s="1"/>
  <c r="X64" i="32"/>
  <c r="N52" i="49"/>
  <c r="N61" i="49" s="1"/>
  <c r="P53" i="50"/>
  <c r="P62" i="50" s="1"/>
  <c r="Z44" i="52"/>
  <c r="Z51" i="52" s="1"/>
  <c r="O52" i="49"/>
  <c r="O61" i="49" s="1"/>
  <c r="X44" i="46"/>
  <c r="X51" i="46" s="1"/>
  <c r="X65" i="46" s="1"/>
  <c r="Y44" i="46"/>
  <c r="Y51" i="46" s="1"/>
  <c r="Y65" i="46" s="1"/>
  <c r="V43" i="51"/>
  <c r="V50" i="51" s="1"/>
  <c r="V64" i="51" s="1"/>
  <c r="W25" i="32"/>
  <c r="W26" i="53"/>
  <c r="X65" i="53"/>
  <c r="X26" i="53"/>
  <c r="X53" i="53" s="1"/>
  <c r="X62" i="53" s="1"/>
  <c r="V26" i="53"/>
  <c r="V53" i="53" s="1"/>
  <c r="V62" i="53" s="1"/>
  <c r="AA65" i="52"/>
  <c r="AA26" i="52"/>
  <c r="AA53" i="52" s="1"/>
  <c r="AA62" i="52" s="1"/>
  <c r="Z17" i="52"/>
  <c r="Y26" i="52"/>
  <c r="Y53" i="52" s="1"/>
  <c r="Y62" i="52" s="1"/>
  <c r="V25" i="51"/>
  <c r="W25" i="51"/>
  <c r="W52" i="51" s="1"/>
  <c r="W61" i="51" s="1"/>
  <c r="W64" i="51"/>
  <c r="Q53" i="50"/>
  <c r="Q62" i="50" s="1"/>
  <c r="O52" i="47"/>
  <c r="O61" i="47" s="1"/>
  <c r="N52" i="47"/>
  <c r="N61" i="47" s="1"/>
  <c r="X26" i="46"/>
  <c r="W65" i="46"/>
  <c r="W26" i="46"/>
  <c r="W53" i="46" s="1"/>
  <c r="W62" i="46" s="1"/>
  <c r="Y25" i="32"/>
  <c r="Y43" i="32"/>
  <c r="Y50" i="32" s="1"/>
  <c r="Y64" i="32" s="1"/>
  <c r="X25" i="32"/>
  <c r="X52" i="32" s="1"/>
  <c r="X61" i="32" s="1"/>
  <c r="V52" i="51" l="1"/>
  <c r="V61" i="51" s="1"/>
  <c r="X53" i="46"/>
  <c r="X62" i="46" s="1"/>
  <c r="W53" i="53"/>
  <c r="W62" i="53" s="1"/>
  <c r="W52" i="32"/>
  <c r="W61" i="32" s="1"/>
  <c r="Y53" i="46"/>
  <c r="Y62" i="46" s="1"/>
  <c r="Z65" i="52"/>
  <c r="Z26" i="52"/>
  <c r="Z53" i="52" s="1"/>
  <c r="Z62" i="52" s="1"/>
  <c r="Y52" i="32"/>
  <c r="Y61" i="32" s="1"/>
  <c r="O42" i="54" l="1"/>
  <c r="N42" i="54"/>
  <c r="O40" i="54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S17" i="53" s="1"/>
  <c r="U40" i="53"/>
  <c r="U44" i="53" s="1"/>
  <c r="U51" i="53" s="1"/>
  <c r="T40" i="53"/>
  <c r="S40" i="53"/>
  <c r="S44" i="53" s="1"/>
  <c r="S51" i="53" s="1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V17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N44" i="50"/>
  <c r="N51" i="50" s="1"/>
  <c r="N65" i="50" s="1"/>
  <c r="O42" i="50"/>
  <c r="N42" i="50"/>
  <c r="O40" i="50"/>
  <c r="O44" i="50" s="1"/>
  <c r="O51" i="50" s="1"/>
  <c r="O65" i="50" s="1"/>
  <c r="N40" i="50"/>
  <c r="O30" i="50"/>
  <c r="N30" i="50"/>
  <c r="O26" i="50"/>
  <c r="O53" i="50" s="1"/>
  <c r="O62" i="50" s="1"/>
  <c r="N26" i="50"/>
  <c r="N53" i="50" s="1"/>
  <c r="N62" i="50" s="1"/>
  <c r="O18" i="50"/>
  <c r="N18" i="50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V41" i="32"/>
  <c r="V17" i="32" s="1"/>
  <c r="U41" i="32"/>
  <c r="T41" i="32"/>
  <c r="V39" i="32"/>
  <c r="V43" i="32" s="1"/>
  <c r="V50" i="32" s="1"/>
  <c r="U39" i="32"/>
  <c r="U43" i="32" s="1"/>
  <c r="U50" i="32" s="1"/>
  <c r="T39" i="32"/>
  <c r="T43" i="32" s="1"/>
  <c r="T50" i="32" s="1"/>
  <c r="V30" i="32"/>
  <c r="U30" i="32"/>
  <c r="T30" i="32"/>
  <c r="V18" i="32"/>
  <c r="U18" i="32"/>
  <c r="T18" i="32"/>
  <c r="U17" i="32"/>
  <c r="T17" i="32"/>
  <c r="V16" i="32"/>
  <c r="U16" i="32"/>
  <c r="T16" i="32"/>
  <c r="T25" i="32" l="1"/>
  <c r="T44" i="53"/>
  <c r="T51" i="53" s="1"/>
  <c r="O44" i="54"/>
  <c r="O51" i="54" s="1"/>
  <c r="O65" i="54" s="1"/>
  <c r="O53" i="54"/>
  <c r="O62" i="54" s="1"/>
  <c r="N53" i="54"/>
  <c r="N62" i="54" s="1"/>
  <c r="U65" i="53"/>
  <c r="U26" i="53"/>
  <c r="U53" i="53" s="1"/>
  <c r="U62" i="53" s="1"/>
  <c r="S65" i="53"/>
  <c r="S26" i="53"/>
  <c r="S53" i="53" s="1"/>
  <c r="S62" i="53" s="1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64" i="32"/>
  <c r="V25" i="32"/>
  <c r="V52" i="32" s="1"/>
  <c r="V61" i="32" s="1"/>
  <c r="U25" i="32"/>
  <c r="U52" i="32" s="1"/>
  <c r="U61" i="32" s="1"/>
  <c r="T26" i="53" l="1"/>
  <c r="T53" i="53" s="1"/>
  <c r="T62" i="53" s="1"/>
  <c r="T65" i="53"/>
  <c r="M42" i="54" l="1"/>
  <c r="L42" i="54"/>
  <c r="M40" i="54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P42" i="53"/>
  <c r="P17" i="53" s="1"/>
  <c r="R40" i="53"/>
  <c r="Q40" i="53"/>
  <c r="Q44" i="53" s="1"/>
  <c r="Q51" i="53" s="1"/>
  <c r="P40" i="53"/>
  <c r="P44" i="53" s="1"/>
  <c r="P51" i="53" s="1"/>
  <c r="R30" i="53"/>
  <c r="Q30" i="53"/>
  <c r="P30" i="53"/>
  <c r="R18" i="53"/>
  <c r="Q18" i="53"/>
  <c r="P18" i="53"/>
  <c r="Q17" i="53"/>
  <c r="R16" i="53"/>
  <c r="Q16" i="53"/>
  <c r="P16" i="53"/>
  <c r="U42" i="52"/>
  <c r="U17" i="52" s="1"/>
  <c r="U26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S40" i="46"/>
  <c r="R40" i="46"/>
  <c r="R44" i="46" s="1"/>
  <c r="R51" i="46" s="1"/>
  <c r="Q40" i="46"/>
  <c r="Q44" i="46" s="1"/>
  <c r="Q51" i="46" s="1"/>
  <c r="S30" i="46"/>
  <c r="R30" i="46"/>
  <c r="Q30" i="46"/>
  <c r="S18" i="46"/>
  <c r="R18" i="46"/>
  <c r="Q18" i="46"/>
  <c r="Q17" i="46"/>
  <c r="S16" i="46"/>
  <c r="R16" i="46"/>
  <c r="Q16" i="46"/>
  <c r="S41" i="32"/>
  <c r="S17" i="32" s="1"/>
  <c r="R41" i="32"/>
  <c r="R17" i="32" s="1"/>
  <c r="Q41" i="32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Q17" i="32"/>
  <c r="S16" i="32"/>
  <c r="R16" i="32"/>
  <c r="Q16" i="32"/>
  <c r="M44" i="54" l="1"/>
  <c r="M51" i="54" s="1"/>
  <c r="M65" i="54" s="1"/>
  <c r="M53" i="54"/>
  <c r="M62" i="54" s="1"/>
  <c r="U53" i="52"/>
  <c r="U62" i="52" s="1"/>
  <c r="Q65" i="53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P52" i="51"/>
  <c r="P61" i="51" s="1"/>
  <c r="R25" i="51"/>
  <c r="Q25" i="51"/>
  <c r="Q52" i="51" s="1"/>
  <c r="Q61" i="51" s="1"/>
  <c r="L53" i="50"/>
  <c r="L62" i="50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L52" i="48" l="1"/>
  <c r="L61" i="48" s="1"/>
  <c r="M52" i="48"/>
  <c r="M61" i="48" s="1"/>
  <c r="M53" i="50"/>
  <c r="M62" i="50" s="1"/>
  <c r="S53" i="46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B25" i="57"/>
  <c r="B52" i="57" s="1"/>
  <c r="B61" i="57" s="1"/>
  <c r="C18" i="57"/>
  <c r="C25" i="57" s="1"/>
  <c r="B18" i="57"/>
  <c r="D42" i="56"/>
  <c r="C42" i="56"/>
  <c r="B42" i="56"/>
  <c r="B17" i="56" s="1"/>
  <c r="D40" i="56"/>
  <c r="D44" i="56" s="1"/>
  <c r="D51" i="56" s="1"/>
  <c r="C40" i="56"/>
  <c r="C44" i="56" s="1"/>
  <c r="C51" i="56" s="1"/>
  <c r="C65" i="56" s="1"/>
  <c r="B40" i="56"/>
  <c r="D30" i="56"/>
  <c r="C30" i="56"/>
  <c r="B30" i="56"/>
  <c r="D18" i="56"/>
  <c r="C18" i="56"/>
  <c r="B18" i="56"/>
  <c r="D17" i="56"/>
  <c r="C17" i="56"/>
  <c r="C26" i="56" s="1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O42" i="53"/>
  <c r="N42" i="53"/>
  <c r="N17" i="53" s="1"/>
  <c r="M42" i="53"/>
  <c r="M17" i="53" s="1"/>
  <c r="M26" i="53" s="1"/>
  <c r="O40" i="53"/>
  <c r="O44" i="53" s="1"/>
  <c r="O51" i="53" s="1"/>
  <c r="N40" i="53"/>
  <c r="M40" i="53"/>
  <c r="O30" i="53"/>
  <c r="N30" i="53"/>
  <c r="M30" i="53"/>
  <c r="O18" i="53"/>
  <c r="N18" i="53"/>
  <c r="M18" i="53"/>
  <c r="O17" i="53"/>
  <c r="O16" i="53"/>
  <c r="N16" i="53"/>
  <c r="M16" i="53"/>
  <c r="R42" i="52"/>
  <c r="R17" i="52" s="1"/>
  <c r="Q42" i="52"/>
  <c r="Q17" i="52" s="1"/>
  <c r="P42" i="52"/>
  <c r="R40" i="52"/>
  <c r="Q40" i="52"/>
  <c r="P40" i="52"/>
  <c r="R30" i="52"/>
  <c r="Q30" i="52"/>
  <c r="P30" i="52"/>
  <c r="R18" i="52"/>
  <c r="Q18" i="52"/>
  <c r="P18" i="52"/>
  <c r="P17" i="52"/>
  <c r="P26" i="52" s="1"/>
  <c r="R16" i="52"/>
  <c r="Q16" i="52"/>
  <c r="P16" i="52"/>
  <c r="M18" i="51"/>
  <c r="K18" i="51"/>
  <c r="O41" i="51"/>
  <c r="O17" i="51" s="1"/>
  <c r="N41" i="51"/>
  <c r="M41" i="51"/>
  <c r="M17" i="51" s="1"/>
  <c r="O39" i="51"/>
  <c r="O43" i="51" s="1"/>
  <c r="O50" i="51" s="1"/>
  <c r="N39" i="51"/>
  <c r="M39" i="51"/>
  <c r="M43" i="51" s="1"/>
  <c r="M50" i="51" s="1"/>
  <c r="O30" i="51"/>
  <c r="N30" i="51"/>
  <c r="M30" i="51"/>
  <c r="O18" i="51"/>
  <c r="N18" i="51"/>
  <c r="N17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J26" i="50"/>
  <c r="J53" i="50" s="1"/>
  <c r="J62" i="50" s="1"/>
  <c r="K18" i="50"/>
  <c r="K26" i="50" s="1"/>
  <c r="J18" i="50"/>
  <c r="K41" i="49"/>
  <c r="J41" i="49"/>
  <c r="K39" i="49"/>
  <c r="K43" i="49" s="1"/>
  <c r="K50" i="49" s="1"/>
  <c r="K64" i="49" s="1"/>
  <c r="J39" i="49"/>
  <c r="K30" i="49"/>
  <c r="J30" i="49"/>
  <c r="K25" i="49"/>
  <c r="K52" i="49" s="1"/>
  <c r="K61" i="49" s="1"/>
  <c r="K18" i="49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J43" i="47"/>
  <c r="J50" i="47" s="1"/>
  <c r="J64" i="47" s="1"/>
  <c r="K30" i="47"/>
  <c r="J30" i="47"/>
  <c r="K18" i="47"/>
  <c r="K25" i="47" s="1"/>
  <c r="J18" i="47"/>
  <c r="J25" i="47" s="1"/>
  <c r="P42" i="46"/>
  <c r="O42" i="46"/>
  <c r="O17" i="46" s="1"/>
  <c r="N42" i="46"/>
  <c r="N17" i="46" s="1"/>
  <c r="P40" i="46"/>
  <c r="P44" i="46" s="1"/>
  <c r="P51" i="46" s="1"/>
  <c r="O40" i="46"/>
  <c r="N40" i="46"/>
  <c r="P30" i="46"/>
  <c r="O30" i="46"/>
  <c r="N30" i="46"/>
  <c r="P18" i="46"/>
  <c r="O18" i="46"/>
  <c r="N18" i="46"/>
  <c r="P17" i="46"/>
  <c r="P16" i="46"/>
  <c r="O16" i="46"/>
  <c r="N16" i="46"/>
  <c r="P41" i="32"/>
  <c r="P17" i="32" s="1"/>
  <c r="O41" i="32"/>
  <c r="N41" i="32"/>
  <c r="N43" i="32" s="1"/>
  <c r="N50" i="32" s="1"/>
  <c r="P39" i="32"/>
  <c r="O39" i="32"/>
  <c r="N39" i="32"/>
  <c r="P30" i="32"/>
  <c r="O30" i="32"/>
  <c r="N30" i="32"/>
  <c r="N21" i="32"/>
  <c r="P18" i="32"/>
  <c r="O18" i="32"/>
  <c r="N18" i="32"/>
  <c r="O17" i="32"/>
  <c r="P16" i="32"/>
  <c r="O16" i="32"/>
  <c r="N16" i="32"/>
  <c r="K43" i="47" l="1"/>
  <c r="K50" i="47" s="1"/>
  <c r="K64" i="47" s="1"/>
  <c r="C53" i="56"/>
  <c r="C62" i="56" s="1"/>
  <c r="M44" i="53"/>
  <c r="M51" i="53" s="1"/>
  <c r="M65" i="53" s="1"/>
  <c r="N17" i="32"/>
  <c r="N64" i="32" s="1"/>
  <c r="Q44" i="52"/>
  <c r="Q51" i="52" s="1"/>
  <c r="R44" i="52"/>
  <c r="R51" i="52" s="1"/>
  <c r="R65" i="52" s="1"/>
  <c r="O43" i="32"/>
  <c r="O50" i="32" s="1"/>
  <c r="P44" i="52"/>
  <c r="P51" i="52" s="1"/>
  <c r="P65" i="52" s="1"/>
  <c r="N44" i="53"/>
  <c r="N51" i="53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Q65" i="52"/>
  <c r="P53" i="52"/>
  <c r="P62" i="52" s="1"/>
  <c r="Q26" i="52"/>
  <c r="Q53" i="52" s="1"/>
  <c r="Q62" i="52" s="1"/>
  <c r="R26" i="52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P65" i="46"/>
  <c r="P26" i="46"/>
  <c r="P53" i="46" s="1"/>
  <c r="P62" i="46" s="1"/>
  <c r="N26" i="46"/>
  <c r="O64" i="32"/>
  <c r="O25" i="32"/>
  <c r="O52" i="32" s="1"/>
  <c r="O61" i="32" s="1"/>
  <c r="P25" i="32"/>
  <c r="R53" i="52" l="1"/>
  <c r="R62" i="52" s="1"/>
  <c r="B53" i="56"/>
  <c r="B62" i="56" s="1"/>
  <c r="J52" i="48"/>
  <c r="J61" i="48" s="1"/>
  <c r="N25" i="32"/>
  <c r="N52" i="32" s="1"/>
  <c r="N61" i="32" s="1"/>
  <c r="O53" i="46"/>
  <c r="O62" i="46" s="1"/>
  <c r="M53" i="53"/>
  <c r="M62" i="53" s="1"/>
  <c r="J53" i="54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H40" i="54"/>
  <c r="I30" i="54"/>
  <c r="H30" i="54"/>
  <c r="H26" i="54"/>
  <c r="I18" i="54"/>
  <c r="I26" i="54" s="1"/>
  <c r="H18" i="54"/>
  <c r="L42" i="53"/>
  <c r="K42" i="53"/>
  <c r="J42" i="53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K17" i="53"/>
  <c r="K65" i="53" s="1"/>
  <c r="J17" i="53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O30" i="52"/>
  <c r="N30" i="52"/>
  <c r="M30" i="52"/>
  <c r="O18" i="52"/>
  <c r="N18" i="52"/>
  <c r="M18" i="52"/>
  <c r="O17" i="52"/>
  <c r="O65" i="52" s="1"/>
  <c r="O16" i="52"/>
  <c r="N16" i="52"/>
  <c r="M16" i="52"/>
  <c r="L41" i="51"/>
  <c r="L17" i="51" s="1"/>
  <c r="K41" i="51"/>
  <c r="J41" i="51"/>
  <c r="L39" i="51"/>
  <c r="K39" i="51"/>
  <c r="K43" i="51" s="1"/>
  <c r="K50" i="51" s="1"/>
  <c r="J39" i="51"/>
  <c r="L30" i="51"/>
  <c r="K30" i="51"/>
  <c r="J30" i="51"/>
  <c r="L18" i="51"/>
  <c r="J18" i="51"/>
  <c r="K17" i="51"/>
  <c r="J17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J43" i="51" l="1"/>
  <c r="J50" i="51" s="1"/>
  <c r="M44" i="52"/>
  <c r="M51" i="52" s="1"/>
  <c r="J65" i="53"/>
  <c r="K26" i="46"/>
  <c r="I44" i="54"/>
  <c r="I51" i="54" s="1"/>
  <c r="I65" i="54" s="1"/>
  <c r="J64" i="51"/>
  <c r="K44" i="46"/>
  <c r="K51" i="46" s="1"/>
  <c r="K53" i="46" s="1"/>
  <c r="K62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K65" i="46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H52" i="48"/>
  <c r="H61" i="48" s="1"/>
  <c r="I52" i="47"/>
  <c r="I61" i="47" s="1"/>
  <c r="L26" i="46"/>
  <c r="M26" i="46"/>
  <c r="L25" i="32"/>
  <c r="L52" i="32" s="1"/>
  <c r="L61" i="32" s="1"/>
  <c r="K17" i="32"/>
  <c r="M25" i="32"/>
  <c r="M52" i="32" s="1"/>
  <c r="M61" i="32" s="1"/>
  <c r="I53" i="54" l="1"/>
  <c r="I62" i="54" s="1"/>
  <c r="H65" i="54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H44" i="53" s="1"/>
  <c r="H51" i="53" s="1"/>
  <c r="G40" i="53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7" i="52"/>
  <c r="I16" i="52"/>
  <c r="H16" i="52"/>
  <c r="G16" i="52"/>
  <c r="I41" i="5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25" i="49"/>
  <c r="G18" i="49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F18" i="47"/>
  <c r="F25" i="47" s="1"/>
  <c r="J42" i="46"/>
  <c r="I42" i="46"/>
  <c r="H42" i="46"/>
  <c r="H17" i="46" s="1"/>
  <c r="J40" i="46"/>
  <c r="I40" i="46"/>
  <c r="H40" i="46"/>
  <c r="H44" i="46" s="1"/>
  <c r="H51" i="46" s="1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B42" i="53"/>
  <c r="F40" i="53"/>
  <c r="E40" i="53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B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C17" i="52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D64" i="51" s="1"/>
  <c r="C39" i="51"/>
  <c r="B39" i="5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E42" i="50"/>
  <c r="D42" i="50"/>
  <c r="D44" i="50" s="1"/>
  <c r="D51" i="50" s="1"/>
  <c r="D65" i="50" s="1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E43" i="49" s="1"/>
  <c r="E50" i="49" s="1"/>
  <c r="E64" i="49" s="1"/>
  <c r="D39" i="49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D42" i="46"/>
  <c r="D17" i="46" s="1"/>
  <c r="C42" i="46"/>
  <c r="C17" i="46" s="1"/>
  <c r="C26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E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C49" i="31" s="1"/>
  <c r="C56" i="31" s="1"/>
  <c r="D44" i="31"/>
  <c r="B44" i="31"/>
  <c r="E35" i="31"/>
  <c r="D35" i="31"/>
  <c r="C35" i="31"/>
  <c r="B35" i="31"/>
  <c r="D30" i="3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E52" i="49" l="1"/>
  <c r="E61" i="49" s="1"/>
  <c r="D48" i="31"/>
  <c r="D55" i="31" s="1"/>
  <c r="D69" i="31" s="1"/>
  <c r="C44" i="53"/>
  <c r="C51" i="53" s="1"/>
  <c r="F43" i="48"/>
  <c r="F50" i="48" s="1"/>
  <c r="F64" i="48" s="1"/>
  <c r="H43" i="51"/>
  <c r="H50" i="51" s="1"/>
  <c r="G44" i="52"/>
  <c r="G51" i="52" s="1"/>
  <c r="J44" i="52"/>
  <c r="J51" i="52" s="1"/>
  <c r="J65" i="52" s="1"/>
  <c r="G44" i="53"/>
  <c r="G51" i="53" s="1"/>
  <c r="E53" i="50"/>
  <c r="E62" i="50" s="1"/>
  <c r="D57" i="31"/>
  <c r="D66" i="31" s="1"/>
  <c r="E49" i="31"/>
  <c r="E56" i="31" s="1"/>
  <c r="E70" i="31" s="1"/>
  <c r="B44" i="53"/>
  <c r="B51" i="53" s="1"/>
  <c r="C26" i="52"/>
  <c r="E43" i="32"/>
  <c r="E50" i="32" s="1"/>
  <c r="E44" i="46"/>
  <c r="E51" i="46" s="1"/>
  <c r="E65" i="46" s="1"/>
  <c r="B43" i="51"/>
  <c r="B50" i="51" s="1"/>
  <c r="B64" i="51" s="1"/>
  <c r="B30" i="31"/>
  <c r="G52" i="47"/>
  <c r="G61" i="47" s="1"/>
  <c r="F65" i="52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B57" i="31" s="1"/>
  <c r="B66" i="31" s="1"/>
  <c r="C43" i="47"/>
  <c r="C50" i="47" s="1"/>
  <c r="C64" i="47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B69" i="3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H64" i="51"/>
  <c r="I65" i="52"/>
  <c r="H44" i="52"/>
  <c r="H51" i="52" s="1"/>
  <c r="H65" i="52" s="1"/>
  <c r="F53" i="54"/>
  <c r="F62" i="54" s="1"/>
  <c r="I65" i="53"/>
  <c r="G65" i="53"/>
  <c r="G26" i="53"/>
  <c r="I26" i="53"/>
  <c r="I53" i="53" s="1"/>
  <c r="I62" i="53" s="1"/>
  <c r="J26" i="52"/>
  <c r="K65" i="52"/>
  <c r="K26" i="52"/>
  <c r="K53" i="52" s="1"/>
  <c r="K62" i="52" s="1"/>
  <c r="L26" i="52"/>
  <c r="G65" i="52"/>
  <c r="H26" i="52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J26" i="46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C52" i="48"/>
  <c r="C61" i="48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70" i="29"/>
  <c r="C31" i="29"/>
  <c r="C58" i="29" s="1"/>
  <c r="C67" i="29" s="1"/>
  <c r="B52" i="49"/>
  <c r="B61" i="49" s="1"/>
  <c r="B52" i="48"/>
  <c r="B61" i="48" s="1"/>
  <c r="E58" i="31"/>
  <c r="E67" i="31" s="1"/>
  <c r="E52" i="47"/>
  <c r="E61" i="47" s="1"/>
  <c r="F65" i="53"/>
  <c r="E26" i="52"/>
  <c r="B25" i="32"/>
  <c r="G26" i="46"/>
  <c r="G53" i="46" s="1"/>
  <c r="G62" i="46" s="1"/>
  <c r="B25" i="51"/>
  <c r="F26" i="52"/>
  <c r="F53" i="52" s="1"/>
  <c r="F62" i="52" s="1"/>
  <c r="B26" i="53"/>
  <c r="B53" i="53" s="1"/>
  <c r="B62" i="53" s="1"/>
  <c r="E26" i="46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B26" i="52"/>
  <c r="F26" i="53"/>
  <c r="C52" i="49" l="1"/>
  <c r="C61" i="49" s="1"/>
  <c r="D52" i="48"/>
  <c r="D61" i="48" s="1"/>
  <c r="J53" i="52"/>
  <c r="J62" i="52" s="1"/>
  <c r="J53" i="46"/>
  <c r="J62" i="46" s="1"/>
  <c r="H53" i="52"/>
  <c r="H62" i="52" s="1"/>
  <c r="F52" i="51"/>
  <c r="F61" i="51" s="1"/>
  <c r="E53" i="46"/>
  <c r="E62" i="46" s="1"/>
  <c r="B52" i="51"/>
  <c r="B61" i="51" s="1"/>
  <c r="I53" i="46"/>
  <c r="I62" i="46" s="1"/>
  <c r="G53" i="53"/>
  <c r="G62" i="53" s="1"/>
  <c r="D52" i="32"/>
  <c r="D61" i="32" s="1"/>
  <c r="F52" i="48"/>
  <c r="F61" i="48" s="1"/>
  <c r="C53" i="54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<sst xmlns="http://schemas.openxmlformats.org/spreadsheetml/2006/main" count="5501" uniqueCount="140">
  <si>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</si>
  <si>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</si>
  <si>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</si>
  <si>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</si>
  <si>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</si>
  <si>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</si>
  <si>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</si>
  <si>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</si>
  <si>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</si>
  <si>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</si>
  <si>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</si>
  <si>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</si>
  <si>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</si>
  <si>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</si>
  <si>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</si>
  <si>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</si>
  <si>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</si>
  <si>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</si>
  <si>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</si>
  <si>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</si>
  <si>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</si>
  <si>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</si>
  <si>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</si>
  <si>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</si>
  <si>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</si>
  <si>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</si>
  <si>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</si>
  <si>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</si>
  <si>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</si>
  <si>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</si>
  <si>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</si>
  <si>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</si>
  <si>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</si>
  <si>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</si>
  <si>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</si>
  <si>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</si>
  <si>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</si>
  <si>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</si>
  <si>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</si>
  <si>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</si>
  <si>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</si>
  <si>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</si>
  <si>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</si>
  <si>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</si>
  <si>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</si>
  <si>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</si>
  <si>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</si>
  <si>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</si>
  <si>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</si>
  <si>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</si>
  <si>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</si>
  <si>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</si>
  <si>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</si>
  <si>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</si>
  <si>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</si>
  <si>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</si>
  <si>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</si>
  <si>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</si>
  <si>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</si>
  <si>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</si>
  <si>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</si>
  <si>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</si>
  <si>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</si>
  <si>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</si>
  <si>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</si>
  <si>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</si>
  <si>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</si>
  <si>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</si>
  <si>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</si>
  <si>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</si>
  <si>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</si>
  <si>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</si>
  <si>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</si>
  <si>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</si>
  <si>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</si>
  <si>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</si>
  <si>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</si>
  <si>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</si>
  <si>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</si>
  <si>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</si>
  <si>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</si>
  <si>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</si>
  <si>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</si>
  <si>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</si>
  <si>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</si>
  <si>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</si>
  <si>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</si>
  <si>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</si>
  <si>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</si>
  <si>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</si>
  <si>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</si>
  <si>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</si>
  <si>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</si>
  <si>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</si>
  <si>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</si>
  <si>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</si>
  <si>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</si>
  <si>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</si>
  <si>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</si>
  <si>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</si>
  <si>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</si>
  <si>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</si>
  <si>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</si>
  <si>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</si>
  <si>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</si>
  <si>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</si>
  <si>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</si>
  <si>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</si>
  <si>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</si>
  <si>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</si>
  <si>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</si>
  <si>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</si>
  <si>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</si>
  <si>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</si>
  <si>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</si>
  <si>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</si>
  <si>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</si>
  <si>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</si>
  <si>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</si>
  <si>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</si>
  <si>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</si>
  <si>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</si>
  <si>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</si>
  <si>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</si>
  <si>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</si>
  <si>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</si>
  <si>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</si>
  <si>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</si>
  <si>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</si>
  <si>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</si>
  <si>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</si>
  <si>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</si>
  <si>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</si>
  <si>
    <t>NTT DOCOMO</t>
    <phoneticPr fontId="16"/>
  </si>
  <si>
    <t>Panasonic</t>
    <phoneticPr fontId="16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</si>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</sst>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00000000000_ "/>
  </numFmts>
  <fonts count="17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02">
    <xf numFmtId="0" fontId="0" fillId="0" borderId="0" xfId="0">
      <alignment vertical="center"/>
    </xf>
    <xf numFmtId="0" fontId="9" fillId="0" borderId="0" xfId="1">
      <alignment vertical="center"/>
    </xf>
    <xf numFmtId="164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1" fillId="0" borderId="0" xfId="1" applyNumberFormat="1" applyFont="1">
      <alignment vertical="center"/>
    </xf>
    <xf numFmtId="164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left" vertical="center" wrapText="1"/>
    </xf>
    <xf numFmtId="165" fontId="9" fillId="0" borderId="0" xfId="1" applyNumberFormat="1">
      <alignment vertical="center"/>
    </xf>
    <xf numFmtId="164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4" fontId="0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>
      <alignment vertical="center"/>
    </xf>
    <xf numFmtId="0" fontId="7" fillId="0" borderId="0" xfId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vertical="center" wrapText="1"/>
    </xf>
    <xf numFmtId="164" fontId="12" fillId="8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/>
    </xf>
    <xf numFmtId="164" fontId="12" fillId="7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64" fontId="13" fillId="0" borderId="0" xfId="1" applyNumberFormat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5" fillId="6" borderId="2" xfId="1" applyNumberFormat="1" applyFont="1" applyFill="1" applyBorder="1" applyAlignment="1">
      <alignment horizontal="center" vertical="center" wrapText="1"/>
    </xf>
    <xf numFmtId="164" fontId="5" fillId="6" borderId="3" xfId="1" applyNumberFormat="1" applyFont="1" applyFill="1" applyBorder="1" applyAlignment="1">
      <alignment horizontal="center" vertical="center" wrapText="1"/>
    </xf>
    <xf numFmtId="164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16384" width="9" style="1"/>
  </cols>
  <sheetData>
    <row r="1" spans="1:6" ht="15">
      <c r="A1" s="40" t="s">
        <v>0</v>
      </c>
    </row>
    <row r="2" spans="1:6" ht="30">
      <c r="A2" s="41" t="s">
        <v>1</v>
      </c>
    </row>
    <row r="3" spans="1:6" ht="15">
      <c r="A3" s="30" t="s">
        <v>2</v>
      </c>
    </row>
    <row r="5" spans="1:6" ht="28.35" customHeight="1">
      <c r="A5" s="42" t="s">
        <v>3</v>
      </c>
      <c r="B5" s="96" t="s">
        <v>4</v>
      </c>
      <c r="C5" s="96"/>
      <c r="D5" s="96"/>
      <c r="E5" s="96"/>
      <c r="F5" s="96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 ht="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 ht="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60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 ht="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 ht="15">
      <c r="A32" s="4" t="s">
        <v>52</v>
      </c>
      <c r="B32" s="52"/>
      <c r="C32" s="52"/>
      <c r="D32" s="52"/>
      <c r="E32" s="52"/>
      <c r="F32" s="45"/>
    </row>
    <row r="33" spans="1:8" ht="45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5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5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60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60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 ht="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 ht="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 ht="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 ht="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 ht="15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 ht="15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 ht="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30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30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30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30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 ht="15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7" t="s">
        <v>88</v>
      </c>
    </row>
    <row r="61" spans="1:6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8"/>
    </row>
    <row r="62" spans="1:6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8"/>
    </row>
    <row r="63" spans="1:6" ht="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8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8"/>
    </row>
    <row r="65" spans="1:6" ht="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9"/>
    </row>
    <row r="66" spans="1:6" ht="30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30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 ht="15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 ht="15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5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workbookViewId="0">
      <pane xSplit="1" ySplit="1" topLeftCell="X2" activePane="bottomRight" state="frozen"/>
      <selection pane="topRight"/>
      <selection pane="bottomLeft"/>
      <selection pane="bottomRight" activeCell="AE1" sqref="AE1:AG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82" customWidth="1"/>
    <col min="11" max="12" width="15.625" style="1" customWidth="1"/>
    <col min="13" max="13" width="15.625" style="2" customWidth="1"/>
    <col min="14" max="18" width="15.625" style="1" customWidth="1"/>
    <col min="19" max="19" width="12.25" style="1" bestFit="1" customWidth="1"/>
    <col min="20" max="21" width="15.625" style="1" bestFit="1" customWidth="1"/>
    <col min="22" max="22" width="10.75" style="1" customWidth="1"/>
    <col min="23" max="23" width="9.5" style="1" customWidth="1"/>
    <col min="24" max="24" width="17.25" style="1" customWidth="1"/>
    <col min="25" max="25" width="15.625" style="2" customWidth="1"/>
    <col min="26" max="27" width="15.625" style="1" customWidth="1"/>
    <col min="28" max="28" width="15.625" style="2" customWidth="1"/>
    <col min="29" max="30" width="15.625" style="1" customWidth="1"/>
    <col min="31" max="31" width="15.625" style="2" customWidth="1"/>
    <col min="32" max="33" width="15.625" style="1" customWidth="1"/>
    <col min="34" max="16384" width="9" style="1"/>
  </cols>
  <sheetData>
    <row r="1" spans="1:33" ht="14.25" customHeight="1">
      <c r="A1" s="3"/>
      <c r="B1" s="100" t="s">
        <v>102</v>
      </c>
      <c r="C1" s="100"/>
      <c r="D1" s="100"/>
      <c r="E1" s="100" t="s">
        <v>103</v>
      </c>
      <c r="F1" s="100"/>
      <c r="G1" s="101" t="s">
        <v>115</v>
      </c>
      <c r="H1" s="101"/>
      <c r="I1" s="101"/>
      <c r="J1" s="101" t="s">
        <v>115</v>
      </c>
      <c r="K1" s="101"/>
      <c r="L1" s="101"/>
      <c r="M1" s="100" t="s">
        <v>116</v>
      </c>
      <c r="N1" s="100"/>
      <c r="O1" s="100"/>
      <c r="P1" s="100" t="s">
        <v>121</v>
      </c>
      <c r="Q1" s="100"/>
      <c r="R1" s="100"/>
      <c r="S1" s="100" t="s">
        <v>130</v>
      </c>
      <c r="T1" s="100"/>
      <c r="U1" s="100"/>
      <c r="V1" s="100" t="s">
        <v>131</v>
      </c>
      <c r="W1" s="100"/>
      <c r="X1" s="100"/>
      <c r="Y1" s="100" t="s">
        <v>132</v>
      </c>
      <c r="Z1" s="100"/>
      <c r="AA1" s="100"/>
      <c r="AB1" s="100" t="s">
        <v>133</v>
      </c>
      <c r="AC1" s="100"/>
      <c r="AD1" s="100"/>
      <c r="AE1" s="100" t="s">
        <v>137</v>
      </c>
      <c r="AF1" s="100"/>
      <c r="AG1" s="100"/>
    </row>
    <row r="2" spans="1:33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  <c r="AB2" s="5" t="s">
        <v>104</v>
      </c>
      <c r="AC2" s="92" t="s">
        <v>105</v>
      </c>
      <c r="AD2" s="92" t="s">
        <v>106</v>
      </c>
      <c r="AE2" s="5" t="s">
        <v>104</v>
      </c>
      <c r="AF2" s="95" t="s">
        <v>105</v>
      </c>
      <c r="AG2" s="95" t="s">
        <v>106</v>
      </c>
    </row>
    <row r="3" spans="1:33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</row>
    <row r="4" spans="1:33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</row>
    <row r="5" spans="1:3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</row>
    <row r="6" spans="1:33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</row>
    <row r="7" spans="1:33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</row>
    <row r="8" spans="1:33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</row>
    <row r="9" spans="1:33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</row>
    <row r="10" spans="1:3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</row>
    <row r="11" spans="1:33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</row>
    <row r="13" spans="1:33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4</v>
      </c>
      <c r="AF13" s="86">
        <v>4</v>
      </c>
      <c r="AG13" s="86">
        <v>4</v>
      </c>
    </row>
    <row r="14" spans="1:33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2</v>
      </c>
      <c r="AD14" s="86">
        <v>2</v>
      </c>
      <c r="AE14" s="86">
        <v>4</v>
      </c>
      <c r="AF14" s="86">
        <v>4</v>
      </c>
      <c r="AG14" s="86">
        <v>4</v>
      </c>
    </row>
    <row r="15" spans="1:33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</row>
    <row r="16" spans="1:33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 t="shared" ref="Y16:AD16" si="3">Y15+10*LOG10(Y4)</f>
        <v>49.010299956639813</v>
      </c>
      <c r="Z16" s="8">
        <f t="shared" si="3"/>
        <v>49.010299956639813</v>
      </c>
      <c r="AA16" s="8">
        <f t="shared" si="3"/>
        <v>49.010299956639813</v>
      </c>
      <c r="AB16" s="12">
        <f t="shared" si="3"/>
        <v>49.010299956639813</v>
      </c>
      <c r="AC16" s="12">
        <f t="shared" si="3"/>
        <v>49.010299956639813</v>
      </c>
      <c r="AD16" s="12">
        <f t="shared" si="3"/>
        <v>49.010299956639813</v>
      </c>
      <c r="AE16" s="12">
        <f>AE15+10*LOG10(AE4)</f>
        <v>49.010299956639813</v>
      </c>
      <c r="AF16" s="12">
        <f>AF15+10*LOG10(AF4)</f>
        <v>49.010299956639813</v>
      </c>
      <c r="AG16" s="12">
        <f>AG15+10*LOG10(AG4)</f>
        <v>49.010299956639813</v>
      </c>
    </row>
    <row r="17" spans="1:33" ht="30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4">G15+10*LOG10(G42/1000000)</f>
        <v>33.323937598229683</v>
      </c>
      <c r="H17" s="74">
        <f t="shared" si="4"/>
        <v>33.323937598229683</v>
      </c>
      <c r="I17" s="74">
        <f t="shared" si="4"/>
        <v>33.323937598229683</v>
      </c>
      <c r="J17" s="74">
        <f t="shared" si="4"/>
        <v>44.115750058705935</v>
      </c>
      <c r="K17" s="74">
        <f t="shared" si="4"/>
        <v>44.115750058705935</v>
      </c>
      <c r="L17" s="74">
        <f t="shared" si="4"/>
        <v>44.115750058705935</v>
      </c>
      <c r="M17" s="12">
        <f t="shared" ref="M17:R17" si="5">M15+10*LOG10(M42/1000000)</f>
        <v>34.573324964312683</v>
      </c>
      <c r="N17" s="12">
        <f t="shared" si="5"/>
        <v>34.573324964312683</v>
      </c>
      <c r="O17" s="12">
        <f t="shared" si="5"/>
        <v>34.573324964312683</v>
      </c>
      <c r="P17" s="12">
        <f t="shared" si="5"/>
        <v>34.573324964312683</v>
      </c>
      <c r="Q17" s="12">
        <f t="shared" si="5"/>
        <v>34.573324964312683</v>
      </c>
      <c r="R17" s="12">
        <f t="shared" si="5"/>
        <v>34.573324964312683</v>
      </c>
      <c r="S17" s="12">
        <f t="shared" ref="S17:X17" si="6">S15+10*LOG10(S42/1000000)</f>
        <v>33.323937598229683</v>
      </c>
      <c r="T17" s="12">
        <f t="shared" si="6"/>
        <v>33.323937598229683</v>
      </c>
      <c r="U17" s="12">
        <f t="shared" si="6"/>
        <v>33.323937598229683</v>
      </c>
      <c r="V17" s="8">
        <f t="shared" si="6"/>
        <v>34.573324964312683</v>
      </c>
      <c r="W17" s="8">
        <f t="shared" si="6"/>
        <v>34.573324964312683</v>
      </c>
      <c r="X17" s="8">
        <f t="shared" si="6"/>
        <v>34.573324964312683</v>
      </c>
      <c r="Y17" s="8">
        <f t="shared" ref="Y17:AD17" si="7">Y15+10*LOG10(Y42/1000000)</f>
        <v>39.344537511509309</v>
      </c>
      <c r="Z17" s="8">
        <f t="shared" si="7"/>
        <v>39.344537511509309</v>
      </c>
      <c r="AA17" s="8">
        <f t="shared" si="7"/>
        <v>39.344537511509309</v>
      </c>
      <c r="AB17" s="12">
        <f t="shared" si="7"/>
        <v>33.323937598229683</v>
      </c>
      <c r="AC17" s="12">
        <f t="shared" si="7"/>
        <v>33.323937598229683</v>
      </c>
      <c r="AD17" s="12">
        <f t="shared" si="7"/>
        <v>33.323937598229683</v>
      </c>
      <c r="AE17" s="12">
        <f>AE15+10*LOG10(AE42/1000000)</f>
        <v>41.105450102066122</v>
      </c>
      <c r="AF17" s="12">
        <f>AF15+10*LOG10(AF42/1000000)</f>
        <v>41.105450102066122</v>
      </c>
      <c r="AG17" s="12">
        <f>AG15+10*LOG10(AG42/1000000)</f>
        <v>41.105450102066122</v>
      </c>
    </row>
    <row r="18" spans="1:33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8">G19+10*LOG10(G12/G13)-G20</f>
        <v>17.030899869919438</v>
      </c>
      <c r="H18" s="74">
        <f t="shared" si="8"/>
        <v>17.030899869919438</v>
      </c>
      <c r="I18" s="74">
        <f t="shared" si="8"/>
        <v>17.030899869919438</v>
      </c>
      <c r="J18" s="74">
        <f t="shared" si="8"/>
        <v>17.030899869919438</v>
      </c>
      <c r="K18" s="74">
        <f t="shared" si="8"/>
        <v>17.030899869919438</v>
      </c>
      <c r="L18" s="74">
        <f t="shared" si="8"/>
        <v>17.030899869919438</v>
      </c>
      <c r="M18" s="12">
        <f t="shared" ref="M18:R18" si="9">M19+10*LOG10(M12/M13)-M20</f>
        <v>14.020599913279625</v>
      </c>
      <c r="N18" s="12">
        <f t="shared" si="9"/>
        <v>14.020599913279625</v>
      </c>
      <c r="O18" s="12">
        <f t="shared" si="9"/>
        <v>14.020599913279625</v>
      </c>
      <c r="P18" s="12">
        <f t="shared" si="9"/>
        <v>11.370599913279625</v>
      </c>
      <c r="Q18" s="12">
        <f t="shared" si="9"/>
        <v>11.370599913279625</v>
      </c>
      <c r="R18" s="12">
        <f t="shared" si="9"/>
        <v>11.370599913279625</v>
      </c>
      <c r="S18" s="12">
        <f t="shared" ref="S18:X18" si="10">S19+10*LOG10(S12/S13)-S20</f>
        <v>14.020599913279625</v>
      </c>
      <c r="T18" s="12">
        <f t="shared" si="10"/>
        <v>14.020599913279625</v>
      </c>
      <c r="U18" s="12">
        <f t="shared" si="10"/>
        <v>14.020599913279625</v>
      </c>
      <c r="V18" s="8">
        <f t="shared" si="10"/>
        <v>17.030899869919438</v>
      </c>
      <c r="W18" s="8">
        <f t="shared" si="10"/>
        <v>17.030899869919438</v>
      </c>
      <c r="X18" s="8">
        <f t="shared" si="10"/>
        <v>17.030899869919438</v>
      </c>
      <c r="Y18" s="8">
        <f t="shared" ref="Y18:AD18" si="11">Y19+10*LOG10(Y12/Y13)-Y20</f>
        <v>17.030899869919438</v>
      </c>
      <c r="Z18" s="8">
        <f t="shared" si="11"/>
        <v>17.030899869919438</v>
      </c>
      <c r="AA18" s="8">
        <f t="shared" si="11"/>
        <v>17.030899869919438</v>
      </c>
      <c r="AB18" s="12">
        <f t="shared" si="11"/>
        <v>17.030899869919438</v>
      </c>
      <c r="AC18" s="12">
        <f t="shared" si="11"/>
        <v>17.030899869919438</v>
      </c>
      <c r="AD18" s="12">
        <f t="shared" si="11"/>
        <v>17.030899869919438</v>
      </c>
      <c r="AE18" s="12">
        <f>AE19+10*LOG10(AE12/AE13)-AE20</f>
        <v>14.020599913279625</v>
      </c>
      <c r="AF18" s="12">
        <f>AF19+10*LOG10(AF12/AF13)-AF20</f>
        <v>14.020599913279625</v>
      </c>
      <c r="AG18" s="12">
        <f>AG19+10*LOG10(AG12/AG13)-AG20</f>
        <v>14.020599913279625</v>
      </c>
    </row>
    <row r="19" spans="1:33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</row>
    <row r="20" spans="1:33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</row>
    <row r="21" spans="1:33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</row>
    <row r="22" spans="1:33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</row>
    <row r="23" spans="1:33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</row>
    <row r="24" spans="1:33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</row>
    <row r="25" spans="1:33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</row>
    <row r="26" spans="1:33" ht="15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12">G17+G18+G21-G23-G24</f>
        <v>47.354837468149121</v>
      </c>
      <c r="H26" s="74">
        <f t="shared" si="12"/>
        <v>47.354837468149121</v>
      </c>
      <c r="I26" s="74">
        <f t="shared" si="12"/>
        <v>47.354837468149121</v>
      </c>
      <c r="J26" s="74">
        <f t="shared" si="12"/>
        <v>58.146649928625372</v>
      </c>
      <c r="K26" s="74">
        <f t="shared" si="12"/>
        <v>58.146649928625372</v>
      </c>
      <c r="L26" s="74">
        <f t="shared" si="12"/>
        <v>58.146649928625372</v>
      </c>
      <c r="M26" s="12">
        <f t="shared" ref="M26:R26" si="13">M17+M18+M21-M23-M24</f>
        <v>45.593924877592308</v>
      </c>
      <c r="N26" s="12">
        <f t="shared" si="13"/>
        <v>45.593924877592308</v>
      </c>
      <c r="O26" s="12">
        <f t="shared" si="13"/>
        <v>45.593924877592308</v>
      </c>
      <c r="P26" s="12">
        <f t="shared" si="13"/>
        <v>42.943924877592309</v>
      </c>
      <c r="Q26" s="12">
        <f t="shared" si="13"/>
        <v>42.943924877592309</v>
      </c>
      <c r="R26" s="12">
        <f t="shared" si="13"/>
        <v>42.943924877592309</v>
      </c>
      <c r="S26" s="12">
        <f t="shared" ref="S26:X26" si="14">S17+S18+S21-S23-S24</f>
        <v>44.344537511509309</v>
      </c>
      <c r="T26" s="12">
        <f t="shared" si="14"/>
        <v>44.344537511509309</v>
      </c>
      <c r="U26" s="12">
        <f t="shared" si="14"/>
        <v>44.344537511509309</v>
      </c>
      <c r="V26" s="8">
        <f t="shared" si="14"/>
        <v>48.60422483423212</v>
      </c>
      <c r="W26" s="8">
        <f t="shared" si="14"/>
        <v>48.60422483423212</v>
      </c>
      <c r="X26" s="8">
        <f t="shared" si="14"/>
        <v>48.60422483423212</v>
      </c>
      <c r="Y26" s="8">
        <f t="shared" ref="Y26:AD26" si="15">Y17+Y18+Y21-Y23-Y24</f>
        <v>53.375437381428746</v>
      </c>
      <c r="Z26" s="8">
        <f t="shared" si="15"/>
        <v>53.375437381428746</v>
      </c>
      <c r="AA26" s="8">
        <f t="shared" si="15"/>
        <v>53.375437381428746</v>
      </c>
      <c r="AB26" s="12">
        <f t="shared" si="15"/>
        <v>47.354837468149121</v>
      </c>
      <c r="AC26" s="12">
        <f t="shared" si="15"/>
        <v>47.354837468149121</v>
      </c>
      <c r="AD26" s="12">
        <f t="shared" si="15"/>
        <v>47.354837468149121</v>
      </c>
      <c r="AE26" s="12">
        <f>AE17+AE18+AE21-AE23-AE24</f>
        <v>52.126050015345747</v>
      </c>
      <c r="AF26" s="12">
        <f>AF17+AF18+AF21-AF23-AF24</f>
        <v>52.126050015345747</v>
      </c>
      <c r="AG26" s="12">
        <f>AG17+AG18+AG21-AG23-AG24</f>
        <v>52.126050015345747</v>
      </c>
    </row>
    <row r="27" spans="1:33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</row>
    <row r="29" spans="1:33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</row>
    <row r="30" spans="1:33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16">G31+10*LOG10(G28/G29)-G32</f>
        <v>0</v>
      </c>
      <c r="H30" s="74">
        <f t="shared" si="16"/>
        <v>-3</v>
      </c>
      <c r="I30" s="74">
        <f t="shared" si="16"/>
        <v>-3</v>
      </c>
      <c r="J30" s="74">
        <f t="shared" si="16"/>
        <v>0</v>
      </c>
      <c r="K30" s="74">
        <f t="shared" si="16"/>
        <v>-3</v>
      </c>
      <c r="L30" s="74">
        <f t="shared" si="16"/>
        <v>-3</v>
      </c>
      <c r="M30" s="12">
        <f t="shared" ref="M30:R30" si="17">M31+10*LOG10(M28/M29)-M32</f>
        <v>0</v>
      </c>
      <c r="N30" s="12">
        <f t="shared" si="17"/>
        <v>-3</v>
      </c>
      <c r="O30" s="12">
        <f t="shared" si="17"/>
        <v>-3</v>
      </c>
      <c r="P30" s="12">
        <f t="shared" si="17"/>
        <v>0</v>
      </c>
      <c r="Q30" s="12">
        <f t="shared" si="17"/>
        <v>-3</v>
      </c>
      <c r="R30" s="12">
        <f t="shared" si="17"/>
        <v>-3</v>
      </c>
      <c r="S30" s="89">
        <f t="shared" ref="S30:X30" si="18">S31+10*LOG10(S28/S29)-S32</f>
        <v>0</v>
      </c>
      <c r="T30" s="89">
        <f t="shared" si="18"/>
        <v>-3</v>
      </c>
      <c r="U30" s="89">
        <f t="shared" si="18"/>
        <v>-3</v>
      </c>
      <c r="V30" s="8">
        <f t="shared" si="18"/>
        <v>0</v>
      </c>
      <c r="W30" s="8">
        <f t="shared" si="18"/>
        <v>-3</v>
      </c>
      <c r="X30" s="8">
        <f t="shared" si="18"/>
        <v>-3</v>
      </c>
      <c r="Y30" s="8">
        <f t="shared" ref="Y30:AD30" si="19">Y31+10*LOG10(Y28/Y29)-Y32</f>
        <v>0</v>
      </c>
      <c r="Z30" s="8">
        <f t="shared" si="19"/>
        <v>-3</v>
      </c>
      <c r="AA30" s="8">
        <f t="shared" si="19"/>
        <v>-3</v>
      </c>
      <c r="AB30" s="12">
        <f t="shared" si="19"/>
        <v>0</v>
      </c>
      <c r="AC30" s="12">
        <f t="shared" si="19"/>
        <v>-3</v>
      </c>
      <c r="AD30" s="12">
        <f t="shared" si="19"/>
        <v>-3</v>
      </c>
      <c r="AE30" s="12">
        <f>AE31+10*LOG10(AE28/AE29)-AE32</f>
        <v>0</v>
      </c>
      <c r="AF30" s="12">
        <f>AF31+10*LOG10(AF28/AF29)-AF32</f>
        <v>-3</v>
      </c>
      <c r="AG30" s="12">
        <f>AG31+10*LOG10(AG28/AG29)-AG32</f>
        <v>-3</v>
      </c>
    </row>
    <row r="31" spans="1:33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</row>
    <row r="32" spans="1:33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</row>
    <row r="33" spans="1:33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</row>
    <row r="34" spans="1:33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</row>
    <row r="35" spans="1:33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</row>
    <row r="36" spans="1:3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</row>
    <row r="37" spans="1:33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</row>
    <row r="38" spans="1:33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  <c r="AB38" s="86">
        <v>-999</v>
      </c>
      <c r="AC38" s="86">
        <v>-999</v>
      </c>
      <c r="AD38" s="86">
        <v>-999</v>
      </c>
      <c r="AE38" s="86">
        <v>-169.3</v>
      </c>
      <c r="AF38" s="86">
        <v>-169.3</v>
      </c>
      <c r="AG38" s="86">
        <v>-169.3</v>
      </c>
    </row>
    <row r="39" spans="1:33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</row>
    <row r="40" spans="1:33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20">10*LOG10(10^((G35+G36)/10)+10^(G38/10))</f>
        <v>-167.00000000000003</v>
      </c>
      <c r="H40" s="74">
        <f t="shared" si="20"/>
        <v>-167.00000000000003</v>
      </c>
      <c r="I40" s="74">
        <f t="shared" si="20"/>
        <v>-167.00000000000003</v>
      </c>
      <c r="J40" s="74">
        <f t="shared" si="20"/>
        <v>-167.00000000000003</v>
      </c>
      <c r="K40" s="74">
        <f t="shared" si="20"/>
        <v>-167.00000000000003</v>
      </c>
      <c r="L40" s="74">
        <f t="shared" si="20"/>
        <v>-167.00000000000003</v>
      </c>
      <c r="M40" s="12">
        <f t="shared" ref="M40:R40" si="21">10*LOG10(10^((M35+M36)/10)+10^(M38/10))</f>
        <v>-167.00000000000003</v>
      </c>
      <c r="N40" s="12">
        <f t="shared" si="21"/>
        <v>-167.00000000000003</v>
      </c>
      <c r="O40" s="12">
        <f t="shared" si="21"/>
        <v>-167.00000000000003</v>
      </c>
      <c r="P40" s="12">
        <f t="shared" si="21"/>
        <v>-164.98918835931039</v>
      </c>
      <c r="Q40" s="12">
        <f t="shared" si="21"/>
        <v>-164.98918835931039</v>
      </c>
      <c r="R40" s="12">
        <f t="shared" si="21"/>
        <v>-164.98918835931039</v>
      </c>
      <c r="S40" s="12">
        <f t="shared" ref="S40:X40" si="22">10*LOG10(10^((S35+S36)/10)+10^(S38/10))</f>
        <v>-167.00000000000003</v>
      </c>
      <c r="T40" s="12">
        <f t="shared" si="22"/>
        <v>-167.00000000000003</v>
      </c>
      <c r="U40" s="12">
        <f t="shared" si="22"/>
        <v>-167.00000000000003</v>
      </c>
      <c r="V40" s="8">
        <f t="shared" si="22"/>
        <v>-167.00000000000003</v>
      </c>
      <c r="W40" s="8">
        <f t="shared" si="22"/>
        <v>-167.00000000000003</v>
      </c>
      <c r="X40" s="8">
        <f t="shared" si="22"/>
        <v>-167.00000000000003</v>
      </c>
      <c r="Y40" s="8">
        <f t="shared" ref="Y40:AD40" si="23">10*LOG10(10^((Y35+Y36)/10)+10^(Y38/10))</f>
        <v>-164.98918835931039</v>
      </c>
      <c r="Z40" s="8">
        <f t="shared" si="23"/>
        <v>-164.98918835931039</v>
      </c>
      <c r="AA40" s="8">
        <f t="shared" si="23"/>
        <v>-164.98918835931039</v>
      </c>
      <c r="AB40" s="12">
        <f t="shared" si="23"/>
        <v>-167.00000000000003</v>
      </c>
      <c r="AC40" s="12">
        <f t="shared" si="23"/>
        <v>-167.00000000000003</v>
      </c>
      <c r="AD40" s="12">
        <f t="shared" si="23"/>
        <v>-167.00000000000003</v>
      </c>
      <c r="AE40" s="12">
        <f>10*LOG10(10^((AE35+AE36)/10)+10^(AE38/10))</f>
        <v>-164.98918835931039</v>
      </c>
      <c r="AF40" s="12">
        <f>10*LOG10(10^((AF35+AF36)/10)+10^(AF38/10))</f>
        <v>-164.98918835931039</v>
      </c>
      <c r="AG40" s="12">
        <f>10*LOG10(10^((AG35+AG36)/10)+10^(AG38/10))</f>
        <v>-164.98918835931039</v>
      </c>
    </row>
    <row r="41" spans="1:33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</row>
    <row r="42" spans="1:33" ht="15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24">3*180*1000</f>
        <v>540000</v>
      </c>
      <c r="I42" s="77">
        <f t="shared" si="24"/>
        <v>540000</v>
      </c>
      <c r="J42" s="77">
        <f>36*180*1000</f>
        <v>6480000</v>
      </c>
      <c r="K42" s="77">
        <f t="shared" ref="K42:L42" si="25">36*180*1000</f>
        <v>6480000</v>
      </c>
      <c r="L42" s="77">
        <f t="shared" si="25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26">4*180*1000</f>
        <v>720000</v>
      </c>
      <c r="R42" s="15">
        <f t="shared" si="26"/>
        <v>720000</v>
      </c>
      <c r="S42" s="15">
        <f>3*180*1000</f>
        <v>540000</v>
      </c>
      <c r="T42" s="15">
        <f t="shared" ref="T42:U42" si="27">3*180*1000</f>
        <v>540000</v>
      </c>
      <c r="U42" s="15">
        <f t="shared" si="27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28">12*180*1000</f>
        <v>2160000</v>
      </c>
      <c r="AA42" s="15">
        <f t="shared" si="28"/>
        <v>2160000</v>
      </c>
      <c r="AB42" s="15">
        <f>3*180*1000</f>
        <v>540000</v>
      </c>
      <c r="AC42" s="15">
        <f t="shared" ref="AC42:AD42" si="29">3*180*1000</f>
        <v>540000</v>
      </c>
      <c r="AD42" s="15">
        <f t="shared" si="29"/>
        <v>540000</v>
      </c>
      <c r="AE42" s="15">
        <f>18*180*1000</f>
        <v>3240000</v>
      </c>
      <c r="AF42" s="15">
        <f t="shared" ref="AF42:AG42" si="30">18*180*1000</f>
        <v>3240000</v>
      </c>
      <c r="AG42" s="15">
        <f t="shared" si="30"/>
        <v>3240000</v>
      </c>
    </row>
    <row r="43" spans="1:33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</row>
    <row r="44" spans="1:33" ht="15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31">G40+10*LOG10(G42)</f>
        <v>-109.67606240177034</v>
      </c>
      <c r="H44" s="74">
        <f t="shared" si="31"/>
        <v>-109.67606240177034</v>
      </c>
      <c r="I44" s="74">
        <f t="shared" si="31"/>
        <v>-109.67606240177034</v>
      </c>
      <c r="J44" s="74">
        <f t="shared" si="31"/>
        <v>-98.884249941294101</v>
      </c>
      <c r="K44" s="74">
        <f t="shared" si="31"/>
        <v>-98.884249941294101</v>
      </c>
      <c r="L44" s="74">
        <f t="shared" si="31"/>
        <v>-98.884249941294101</v>
      </c>
      <c r="M44" s="12">
        <f t="shared" ref="M44:R44" si="32">M40+10*LOG10(M42)</f>
        <v>-108.42667503568734</v>
      </c>
      <c r="N44" s="12">
        <f t="shared" si="32"/>
        <v>-108.42667503568734</v>
      </c>
      <c r="O44" s="12">
        <f t="shared" si="32"/>
        <v>-108.42667503568734</v>
      </c>
      <c r="P44" s="12">
        <f t="shared" si="32"/>
        <v>-106.4158633949977</v>
      </c>
      <c r="Q44" s="12">
        <f t="shared" si="32"/>
        <v>-106.4158633949977</v>
      </c>
      <c r="R44" s="12">
        <f t="shared" si="32"/>
        <v>-106.4158633949977</v>
      </c>
      <c r="S44" s="12">
        <f t="shared" ref="S44:X44" si="33">S40+10*LOG10(S42)</f>
        <v>-109.67606240177034</v>
      </c>
      <c r="T44" s="12">
        <f t="shared" si="33"/>
        <v>-109.67606240177034</v>
      </c>
      <c r="U44" s="12">
        <f t="shared" si="33"/>
        <v>-109.67606240177034</v>
      </c>
      <c r="V44" s="8">
        <f t="shared" si="33"/>
        <v>-108.42667503568734</v>
      </c>
      <c r="W44" s="8">
        <f t="shared" si="33"/>
        <v>-108.42667503568734</v>
      </c>
      <c r="X44" s="8">
        <f t="shared" si="33"/>
        <v>-108.42667503568734</v>
      </c>
      <c r="Y44" s="8">
        <f t="shared" ref="Y44:AD44" si="34">Y40+10*LOG10(Y42)</f>
        <v>-101.64465084780107</v>
      </c>
      <c r="Z44" s="8">
        <f t="shared" si="34"/>
        <v>-101.64465084780107</v>
      </c>
      <c r="AA44" s="8">
        <f t="shared" si="34"/>
        <v>-101.64465084780107</v>
      </c>
      <c r="AB44" s="12">
        <f t="shared" si="34"/>
        <v>-109.67606240177034</v>
      </c>
      <c r="AC44" s="12">
        <f t="shared" si="34"/>
        <v>-109.67606240177034</v>
      </c>
      <c r="AD44" s="12">
        <f t="shared" si="34"/>
        <v>-109.67606240177034</v>
      </c>
      <c r="AE44" s="12">
        <f>AE40+10*LOG10(AE42)</f>
        <v>-99.883738257244275</v>
      </c>
      <c r="AF44" s="12">
        <f>AF40+10*LOG10(AF42)</f>
        <v>-99.883738257244275</v>
      </c>
      <c r="AG44" s="12">
        <f>AG40+10*LOG10(AG42)</f>
        <v>-99.883738257244275</v>
      </c>
    </row>
    <row r="45" spans="1:33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</row>
    <row r="46" spans="1:33" ht="15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  <c r="AB46" s="15">
        <v>-1.04</v>
      </c>
      <c r="AC46" s="15"/>
      <c r="AD46" s="15">
        <v>5.22</v>
      </c>
      <c r="AE46" s="15">
        <v>-3.91</v>
      </c>
      <c r="AF46" s="15">
        <v>-3.91</v>
      </c>
      <c r="AG46" s="15">
        <v>0.4</v>
      </c>
    </row>
    <row r="47" spans="1:33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</row>
    <row r="48" spans="1:33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</row>
    <row r="49" spans="1:3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</row>
    <row r="50" spans="1:3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</row>
    <row r="51" spans="1:33" ht="30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35">G44+G46+G47-G49</f>
        <v>-110.60606240177034</v>
      </c>
      <c r="H51" s="74">
        <f t="shared" si="35"/>
        <v>-110.60606240177034</v>
      </c>
      <c r="I51" s="74">
        <f t="shared" si="35"/>
        <v>-105.20606240177034</v>
      </c>
      <c r="J51" s="74">
        <f t="shared" si="35"/>
        <v>-103.8642499412941</v>
      </c>
      <c r="K51" s="74">
        <f t="shared" si="35"/>
        <v>-103.8642499412941</v>
      </c>
      <c r="L51" s="74">
        <f t="shared" si="35"/>
        <v>-99.644249941294106</v>
      </c>
      <c r="M51" s="12">
        <f t="shared" ref="M51:R51" si="36">M44+M46+M47-M49</f>
        <v>-108.92667503568734</v>
      </c>
      <c r="N51" s="12">
        <f t="shared" si="36"/>
        <v>-108.92667503568734</v>
      </c>
      <c r="O51" s="12">
        <f t="shared" si="36"/>
        <v>-102.45667503568734</v>
      </c>
      <c r="P51" s="12">
        <f t="shared" si="36"/>
        <v>-107.8718633949977</v>
      </c>
      <c r="Q51" s="12">
        <f t="shared" si="36"/>
        <v>-107.8718633949977</v>
      </c>
      <c r="R51" s="12">
        <f t="shared" si="36"/>
        <v>-102.5358633949977</v>
      </c>
      <c r="S51" s="12">
        <f t="shared" ref="S51:X51" si="37">S44+S46+S47-S49</f>
        <v>-111.57606240177034</v>
      </c>
      <c r="T51" s="12">
        <f t="shared" si="37"/>
        <v>-111.57606240177034</v>
      </c>
      <c r="U51" s="12">
        <f t="shared" si="37"/>
        <v>-105.87606240177034</v>
      </c>
      <c r="V51" s="8">
        <f t="shared" si="37"/>
        <v>-110.32667503568734</v>
      </c>
      <c r="W51" s="8">
        <f t="shared" si="37"/>
        <v>-110.32667503568734</v>
      </c>
      <c r="X51" s="8">
        <f t="shared" si="37"/>
        <v>-104.42667503568734</v>
      </c>
      <c r="Y51" s="8">
        <f t="shared" ref="Y51:AD51" si="38">Y44+Y46+Y47-Y49</f>
        <v>-104.27465084780107</v>
      </c>
      <c r="Z51" s="8">
        <f t="shared" si="38"/>
        <v>-104.27465084780107</v>
      </c>
      <c r="AA51" s="8">
        <f t="shared" si="38"/>
        <v>-100.64465084780107</v>
      </c>
      <c r="AB51" s="12">
        <f t="shared" si="38"/>
        <v>-108.71606240177034</v>
      </c>
      <c r="AC51" s="12">
        <f t="shared" si="38"/>
        <v>-107.67606240177034</v>
      </c>
      <c r="AD51" s="12">
        <f t="shared" si="38"/>
        <v>-102.45606240177034</v>
      </c>
      <c r="AE51" s="12">
        <f>AE44+AE46+AE47-AE49</f>
        <v>-101.79373825724427</v>
      </c>
      <c r="AF51" s="12">
        <f>AF44+AF46+AF47-AF49</f>
        <v>-101.79373825724427</v>
      </c>
      <c r="AG51" s="12">
        <f>AG44+AG46+AG47-AG49</f>
        <v>-97.483738257244269</v>
      </c>
    </row>
    <row r="52" spans="1:33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</row>
    <row r="53" spans="1:33" ht="30">
      <c r="A53" s="30" t="s">
        <v>85</v>
      </c>
      <c r="B53" s="23">
        <f t="shared" ref="B53:G53" si="39">B26+B30+B33-B34-B51</f>
        <v>157.93089986991947</v>
      </c>
      <c r="C53" s="23">
        <f t="shared" si="39"/>
        <v>154.93089986991947</v>
      </c>
      <c r="D53" s="23">
        <f t="shared" si="39"/>
        <v>149.03089986991947</v>
      </c>
      <c r="E53" s="23">
        <f t="shared" si="39"/>
        <v>154.43089986991947</v>
      </c>
      <c r="F53" s="23">
        <f t="shared" si="39"/>
        <v>146.53089986991944</v>
      </c>
      <c r="G53" s="79">
        <f t="shared" si="39"/>
        <v>156.96089986991947</v>
      </c>
      <c r="H53" s="79">
        <f t="shared" ref="H53:I53" si="40">H26+H30+H33-H34-H51</f>
        <v>153.96089986991947</v>
      </c>
      <c r="I53" s="79">
        <f t="shared" si="40"/>
        <v>148.56089986991947</v>
      </c>
      <c r="J53" s="79">
        <f>J26+J30+J33-J34-J51</f>
        <v>161.01089986991948</v>
      </c>
      <c r="K53" s="79">
        <f t="shared" ref="K53:L53" si="41">K26+K30+K33-K34-K51</f>
        <v>158.01089986991948</v>
      </c>
      <c r="L53" s="79">
        <f t="shared" si="41"/>
        <v>153.79089986991949</v>
      </c>
      <c r="M53" s="23">
        <f>M26+M30+M33-M34-M51</f>
        <v>153.52059991327965</v>
      </c>
      <c r="N53" s="23">
        <f t="shared" ref="N53:O53" si="42">N26+N30+N33-N34-N51</f>
        <v>150.52059991327965</v>
      </c>
      <c r="O53" s="23">
        <f t="shared" si="42"/>
        <v>144.05059991327965</v>
      </c>
      <c r="P53" s="23">
        <f>P26+P30+P33-P34-P51</f>
        <v>149.81578827259</v>
      </c>
      <c r="Q53" s="23">
        <f t="shared" ref="Q53:R53" si="43">Q26+Q30+Q33-Q34-Q51</f>
        <v>146.81578827259</v>
      </c>
      <c r="R53" s="23">
        <f t="shared" si="43"/>
        <v>141.47978827259001</v>
      </c>
      <c r="S53" s="23">
        <f>S26+S30+S33-S34-S51</f>
        <v>154.92059991327966</v>
      </c>
      <c r="T53" s="23">
        <f t="shared" ref="T53:U53" si="44">T26+T30+T33-T34-T51</f>
        <v>151.92059991327966</v>
      </c>
      <c r="U53" s="23">
        <f t="shared" si="44"/>
        <v>146.22059991327964</v>
      </c>
      <c r="V53" s="23">
        <f>V26+V30+V33-V34-V51</f>
        <v>157.93089986991947</v>
      </c>
      <c r="W53" s="23">
        <f t="shared" ref="W53:X53" si="45">W26+W30+W33-W34-W51</f>
        <v>154.93089986991947</v>
      </c>
      <c r="X53" s="23">
        <f t="shared" si="45"/>
        <v>149.03089986991947</v>
      </c>
      <c r="Y53" s="23">
        <f>Y26+Y30+Y33-Y34-Y51</f>
        <v>156.65008822922982</v>
      </c>
      <c r="Z53" s="23">
        <f t="shared" ref="Z53:AA53" si="46">Z26+Z30+Z33-Z34-Z51</f>
        <v>153.65008822922982</v>
      </c>
      <c r="AA53" s="23">
        <f t="shared" si="46"/>
        <v>150.02008822922983</v>
      </c>
      <c r="AB53" s="23">
        <f>AB26+AB30+AB33-AB34-AB51</f>
        <v>155.07089986991946</v>
      </c>
      <c r="AC53" s="23">
        <f t="shared" ref="AC53:AD53" si="47">AC26+AC30+AC33-AC34-AC51</f>
        <v>151.03089986991947</v>
      </c>
      <c r="AD53" s="23">
        <f t="shared" si="47"/>
        <v>145.81089986991947</v>
      </c>
      <c r="AE53" s="23">
        <f>AE26+AE30+AE33-AE34-AE51</f>
        <v>152.91978827259001</v>
      </c>
      <c r="AF53" s="23">
        <f t="shared" ref="AF53:AG53" si="48">AF26+AF30+AF33-AF34-AF51</f>
        <v>149.91978827259001</v>
      </c>
      <c r="AG53" s="23">
        <f t="shared" si="48"/>
        <v>145.60978827259001</v>
      </c>
    </row>
    <row r="54" spans="1:33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</row>
    <row r="56" spans="1:33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</row>
    <row r="57" spans="1:33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</row>
    <row r="58" spans="1:33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</row>
    <row r="59" spans="1:33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</row>
    <row r="60" spans="1:33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</row>
    <row r="61" spans="1:33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</row>
    <row r="62" spans="1:33" ht="30">
      <c r="A62" s="30" t="s">
        <v>111</v>
      </c>
      <c r="B62" s="23">
        <f t="shared" ref="B62:G62" si="49">B53-B57+B58-B59+B60</f>
        <v>140.30089986991948</v>
      </c>
      <c r="C62" s="23">
        <f t="shared" si="49"/>
        <v>137.30089986991948</v>
      </c>
      <c r="D62" s="23">
        <f t="shared" si="49"/>
        <v>131.40089986991947</v>
      </c>
      <c r="E62" s="23">
        <f t="shared" si="49"/>
        <v>136.80089986991948</v>
      </c>
      <c r="F62" s="23">
        <f t="shared" si="49"/>
        <v>128.90089986991944</v>
      </c>
      <c r="G62" s="79">
        <f t="shared" si="49"/>
        <v>139.33089986991948</v>
      </c>
      <c r="H62" s="79">
        <f t="shared" ref="H62:I62" si="50">H53-H57+H58-H59+H60</f>
        <v>136.33089986991948</v>
      </c>
      <c r="I62" s="79">
        <f t="shared" si="50"/>
        <v>130.93089986991947</v>
      </c>
      <c r="J62" s="79">
        <f>J53-J57+J58-J59+J60</f>
        <v>143.38089986991949</v>
      </c>
      <c r="K62" s="79">
        <f t="shared" ref="K62:L62" si="51">K53-K57+K58-K59+K60</f>
        <v>140.38089986991949</v>
      </c>
      <c r="L62" s="79">
        <f t="shared" si="51"/>
        <v>136.16089986991949</v>
      </c>
      <c r="M62" s="23">
        <f>M53-M57+M58-M59+M60</f>
        <v>135.89059991327966</v>
      </c>
      <c r="N62" s="23">
        <f t="shared" ref="N62:O62" si="52">N53-N57+N58-N59+N60</f>
        <v>132.89059991327966</v>
      </c>
      <c r="O62" s="23">
        <f t="shared" si="52"/>
        <v>126.42059991327966</v>
      </c>
      <c r="P62" s="23">
        <f>P53-P57+P58-P59+P60</f>
        <v>132.18578827259</v>
      </c>
      <c r="Q62" s="23">
        <f t="shared" ref="Q62:R62" si="53">Q53-Q57+Q58-Q59+Q60</f>
        <v>129.18578827259</v>
      </c>
      <c r="R62" s="23">
        <f t="shared" si="53"/>
        <v>123.84978827259002</v>
      </c>
      <c r="S62" s="23">
        <f>S53-S57+S58-S59+S60</f>
        <v>137.29059991327966</v>
      </c>
      <c r="T62" s="23">
        <f t="shared" ref="T62:U62" si="54">T53-T57+T58-T59+T60</f>
        <v>134.29059991327966</v>
      </c>
      <c r="U62" s="23">
        <f t="shared" si="54"/>
        <v>128.59059991327965</v>
      </c>
      <c r="V62" s="23">
        <f>V53-V57+V58-V59+V60</f>
        <v>140.30089986991948</v>
      </c>
      <c r="W62" s="23">
        <f t="shared" ref="W62:X62" si="55">W53-W57+W58-W59+W60</f>
        <v>137.30089986991948</v>
      </c>
      <c r="X62" s="23">
        <f t="shared" si="55"/>
        <v>131.40089986991947</v>
      </c>
      <c r="Y62" s="23">
        <f>Y53-Y57+Y58-Y59+Y60</f>
        <v>137.81008822922982</v>
      </c>
      <c r="Z62" s="23">
        <f t="shared" ref="Z62:AA62" si="56">Z53-Z57+Z58-Z59+Z60</f>
        <v>134.81008822922982</v>
      </c>
      <c r="AA62" s="23">
        <f t="shared" si="56"/>
        <v>131.18008822922982</v>
      </c>
      <c r="AB62" s="23">
        <f>AB53-AB57+AB58-AB59+AB60</f>
        <v>137.44089986991946</v>
      </c>
      <c r="AC62" s="23">
        <f t="shared" ref="AC62:AD62" si="57">AC53-AC57+AC58-AC59+AC60</f>
        <v>133.40089986991947</v>
      </c>
      <c r="AD62" s="23">
        <f t="shared" si="57"/>
        <v>128.18089986991947</v>
      </c>
      <c r="AE62" s="23">
        <f>AE53-AE57+AE58-AE59+AE60</f>
        <v>135.28978827259002</v>
      </c>
      <c r="AF62" s="23">
        <f t="shared" ref="AF62:AG62" si="58">AF53-AF57+AF58-AF59+AF60</f>
        <v>132.28978827259002</v>
      </c>
      <c r="AG62" s="23">
        <f t="shared" si="58"/>
        <v>127.97978827259001</v>
      </c>
    </row>
    <row r="63" spans="1:33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  <c r="AC63" s="2"/>
      <c r="AD63" s="2"/>
      <c r="AF63" s="2"/>
      <c r="AG63" s="2"/>
    </row>
    <row r="64" spans="1:33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</row>
    <row r="65" spans="1:33" ht="15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59">G17-G23-G51+G21+G33</f>
        <v>143.93000000000004</v>
      </c>
      <c r="H65" s="79">
        <f t="shared" si="59"/>
        <v>143.93000000000004</v>
      </c>
      <c r="I65" s="79">
        <f t="shared" si="59"/>
        <v>138.53000000000003</v>
      </c>
      <c r="J65" s="79">
        <f t="shared" si="59"/>
        <v>147.98000000000005</v>
      </c>
      <c r="K65" s="79">
        <f t="shared" si="59"/>
        <v>147.98000000000005</v>
      </c>
      <c r="L65" s="79">
        <f t="shared" si="59"/>
        <v>143.76000000000005</v>
      </c>
      <c r="M65" s="23">
        <f t="shared" ref="M65:R65" si="60">M17-M23-M51+M21+M33</f>
        <v>143.50000000000003</v>
      </c>
      <c r="N65" s="23">
        <f t="shared" si="60"/>
        <v>143.50000000000003</v>
      </c>
      <c r="O65" s="23">
        <f t="shared" si="60"/>
        <v>137.03000000000003</v>
      </c>
      <c r="P65" s="23">
        <f t="shared" si="60"/>
        <v>142.44518835931038</v>
      </c>
      <c r="Q65" s="23">
        <f t="shared" si="60"/>
        <v>142.44518835931038</v>
      </c>
      <c r="R65" s="23">
        <f t="shared" si="60"/>
        <v>137.10918835931039</v>
      </c>
      <c r="S65" s="23">
        <f t="shared" ref="S65:X65" si="61">S17-S23-S51+S21+S33</f>
        <v>144.90000000000003</v>
      </c>
      <c r="T65" s="23">
        <f t="shared" si="61"/>
        <v>144.90000000000003</v>
      </c>
      <c r="U65" s="23">
        <f t="shared" si="61"/>
        <v>139.20000000000002</v>
      </c>
      <c r="V65" s="23">
        <f t="shared" si="61"/>
        <v>144.90000000000003</v>
      </c>
      <c r="W65" s="23">
        <f t="shared" si="61"/>
        <v>144.90000000000003</v>
      </c>
      <c r="X65" s="23">
        <f t="shared" si="61"/>
        <v>139.00000000000003</v>
      </c>
      <c r="Y65" s="23">
        <f t="shared" ref="Y65:AD65" si="62">Y17-Y23-Y51+Y21+Y33</f>
        <v>143.61918835931039</v>
      </c>
      <c r="Z65" s="23">
        <f t="shared" si="62"/>
        <v>143.61918835931039</v>
      </c>
      <c r="AA65" s="23">
        <f t="shared" si="62"/>
        <v>139.98918835931039</v>
      </c>
      <c r="AB65" s="23">
        <f t="shared" si="62"/>
        <v>142.04000000000002</v>
      </c>
      <c r="AC65" s="23">
        <f t="shared" si="62"/>
        <v>141.00000000000003</v>
      </c>
      <c r="AD65" s="23">
        <f t="shared" si="62"/>
        <v>135.78000000000003</v>
      </c>
      <c r="AE65" s="23">
        <f>AE17-AE23-AE51+AE21+AE33</f>
        <v>142.89918835931039</v>
      </c>
      <c r="AF65" s="23">
        <f>AF17-AF23-AF51+AF21+AF33</f>
        <v>142.89918835931039</v>
      </c>
      <c r="AG65" s="23">
        <f>AG17-AG23-AG51+AG21+AG33</f>
        <v>138.58918835931038</v>
      </c>
    </row>
  </sheetData>
  <mergeCells count="11"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workbookViewId="0">
      <pane xSplit="1" ySplit="1" topLeftCell="T2" activePane="bottomRight" state="frozen"/>
      <selection pane="topRight"/>
      <selection pane="bottomLeft"/>
      <selection pane="bottomRight" activeCell="AB1" sqref="AB1:AD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" width="12.25" style="1" bestFit="1" customWidth="1"/>
    <col min="17" max="18" width="15.625" style="1" bestFit="1" customWidth="1"/>
    <col min="19" max="19" width="15.125" style="1" customWidth="1"/>
    <col min="20" max="20" width="12.25" style="1" customWidth="1"/>
    <col min="21" max="21" width="17.2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28" width="15.625" style="2" customWidth="1"/>
    <col min="29" max="30" width="15.625" style="1" customWidth="1"/>
    <col min="31" max="16384" width="9" style="1"/>
  </cols>
  <sheetData>
    <row r="1" spans="1:30" ht="14.25" customHeight="1">
      <c r="A1" s="3"/>
      <c r="B1" s="100" t="s">
        <v>102</v>
      </c>
      <c r="C1" s="100"/>
      <c r="D1" s="100"/>
      <c r="E1" s="100" t="s">
        <v>103</v>
      </c>
      <c r="F1" s="100"/>
      <c r="G1" s="101" t="s">
        <v>115</v>
      </c>
      <c r="H1" s="101"/>
      <c r="I1" s="101"/>
      <c r="J1" s="100" t="s">
        <v>116</v>
      </c>
      <c r="K1" s="100"/>
      <c r="L1" s="100"/>
      <c r="M1" s="100" t="s">
        <v>121</v>
      </c>
      <c r="N1" s="100"/>
      <c r="O1" s="100"/>
      <c r="P1" s="100" t="s">
        <v>126</v>
      </c>
      <c r="Q1" s="100"/>
      <c r="R1" s="100"/>
      <c r="S1" s="100" t="s">
        <v>131</v>
      </c>
      <c r="T1" s="100"/>
      <c r="U1" s="100"/>
      <c r="V1" s="100" t="s">
        <v>132</v>
      </c>
      <c r="W1" s="100"/>
      <c r="X1" s="100"/>
      <c r="Y1" s="100" t="s">
        <v>133</v>
      </c>
      <c r="Z1" s="100"/>
      <c r="AA1" s="100"/>
      <c r="AB1" s="100" t="s">
        <v>139</v>
      </c>
      <c r="AC1" s="100"/>
      <c r="AD1" s="100"/>
    </row>
    <row r="2" spans="1:30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</row>
    <row r="3" spans="1:30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</row>
    <row r="4" spans="1:30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</row>
    <row r="5" spans="1:30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</row>
    <row r="6" spans="1:30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 t="s">
        <v>16</v>
      </c>
    </row>
    <row r="7" spans="1:30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</row>
    <row r="8" spans="1:30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7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</row>
    <row r="9" spans="1:30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</row>
    <row r="10" spans="1:30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</row>
    <row r="11" spans="1:30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</row>
    <row r="13" spans="1:30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</row>
    <row r="14" spans="1:30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</row>
    <row r="15" spans="1:30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</row>
    <row r="16" spans="1:30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>AB15+10*LOG10(AB4)</f>
        <v>49.010299956639813</v>
      </c>
      <c r="AC16" s="12">
        <f>AC15+10*LOG10(AC4)</f>
        <v>49.010299956639813</v>
      </c>
      <c r="AD16" s="12">
        <f>AD15+10*LOG10(AD4)</f>
        <v>49.010299956639813</v>
      </c>
    </row>
    <row r="17" spans="1:30" ht="30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4">G15+10*LOG10(G42/1000000)</f>
        <v>44.115750058705935</v>
      </c>
      <c r="H17" s="74">
        <f t="shared" si="4"/>
        <v>44.115750058705935</v>
      </c>
      <c r="I17" s="74">
        <f t="shared" si="4"/>
        <v>44.115750058705935</v>
      </c>
      <c r="J17" s="12">
        <f t="shared" ref="J17:O17" si="5">J15+10*LOG10(J42/1000000)</f>
        <v>45.365137424788934</v>
      </c>
      <c r="K17" s="12">
        <f t="shared" si="5"/>
        <v>45.365137424788934</v>
      </c>
      <c r="L17" s="12">
        <f t="shared" si="5"/>
        <v>45.365137424788934</v>
      </c>
      <c r="M17" s="12">
        <f t="shared" si="5"/>
        <v>45.084850188786497</v>
      </c>
      <c r="N17" s="12">
        <f t="shared" si="5"/>
        <v>45.084850188786497</v>
      </c>
      <c r="O17" s="12">
        <f t="shared" si="5"/>
        <v>45.084850188786497</v>
      </c>
      <c r="P17" s="12">
        <f t="shared" ref="P17:U17" si="6">P15+10*LOG10(P42/1000000)</f>
        <v>44.115750058705935</v>
      </c>
      <c r="Q17" s="12">
        <f t="shared" si="6"/>
        <v>44.115750058705935</v>
      </c>
      <c r="R17" s="12">
        <f t="shared" si="6"/>
        <v>44.115750058705935</v>
      </c>
      <c r="S17" s="8">
        <f t="shared" si="6"/>
        <v>44.115750058705935</v>
      </c>
      <c r="T17" s="8">
        <f t="shared" si="6"/>
        <v>44.115750058705935</v>
      </c>
      <c r="U17" s="8">
        <f t="shared" si="6"/>
        <v>44.115750058705935</v>
      </c>
      <c r="V17" s="8">
        <f t="shared" ref="V17:AA17" si="7">V15+10*LOG10(V42/1000000)</f>
        <v>48.09515014542631</v>
      </c>
      <c r="W17" s="8">
        <f t="shared" si="7"/>
        <v>48.09515014542631</v>
      </c>
      <c r="X17" s="8">
        <f t="shared" si="7"/>
        <v>48.09515014542631</v>
      </c>
      <c r="Y17" s="12">
        <f t="shared" si="7"/>
        <v>44.115750058705935</v>
      </c>
      <c r="Z17" s="12">
        <f t="shared" si="7"/>
        <v>44.115750058705935</v>
      </c>
      <c r="AA17" s="12">
        <f t="shared" si="7"/>
        <v>44.115750058705935</v>
      </c>
      <c r="AB17" s="12">
        <f>AB15+10*LOG10(AB42/1000000)</f>
        <v>44.115750058705935</v>
      </c>
      <c r="AC17" s="12">
        <f>AC15+10*LOG10(AC42/1000000)</f>
        <v>44.115750058705935</v>
      </c>
      <c r="AD17" s="12">
        <f>AD15+10*LOG10(AD42/1000000)</f>
        <v>44.115750058705935</v>
      </c>
    </row>
    <row r="18" spans="1:30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8">G19+10*LOG10(G12/G13)-G20</f>
        <v>17.030899869919438</v>
      </c>
      <c r="H18" s="74">
        <f t="shared" si="8"/>
        <v>17.030899869919438</v>
      </c>
      <c r="I18" s="74">
        <f t="shared" si="8"/>
        <v>17.030899869919438</v>
      </c>
      <c r="J18" s="12">
        <f t="shared" ref="J18:O18" si="9">J19+10*LOG10(J12/J13)-J20</f>
        <v>14.020599913279625</v>
      </c>
      <c r="K18" s="12">
        <f t="shared" si="9"/>
        <v>14.020599913279625</v>
      </c>
      <c r="L18" s="12">
        <f t="shared" si="9"/>
        <v>14.020599913279625</v>
      </c>
      <c r="M18" s="12">
        <f t="shared" si="9"/>
        <v>11.370599913279625</v>
      </c>
      <c r="N18" s="12">
        <f t="shared" si="9"/>
        <v>11.370599913279625</v>
      </c>
      <c r="O18" s="12">
        <f t="shared" si="9"/>
        <v>11.370599913279625</v>
      </c>
      <c r="P18" s="12">
        <f t="shared" ref="P18:U18" si="10">P19+10*LOG10(P12/P13)-P20</f>
        <v>14.020599913279625</v>
      </c>
      <c r="Q18" s="12">
        <f t="shared" si="10"/>
        <v>14.020599913279625</v>
      </c>
      <c r="R18" s="12">
        <f t="shared" si="10"/>
        <v>14.020599913279625</v>
      </c>
      <c r="S18" s="8">
        <f t="shared" si="10"/>
        <v>17.030899869919438</v>
      </c>
      <c r="T18" s="8">
        <f t="shared" si="10"/>
        <v>17.030899869919438</v>
      </c>
      <c r="U18" s="8">
        <f t="shared" si="10"/>
        <v>17.030899869919438</v>
      </c>
      <c r="V18" s="8">
        <f t="shared" ref="V18:AA18" si="11">V19+10*LOG10(V12/V13)-V20</f>
        <v>17.030899869919438</v>
      </c>
      <c r="W18" s="8">
        <f t="shared" si="11"/>
        <v>17.030899869919438</v>
      </c>
      <c r="X18" s="8">
        <f t="shared" si="11"/>
        <v>17.030899869919438</v>
      </c>
      <c r="Y18" s="12">
        <f t="shared" si="11"/>
        <v>17.030899869919438</v>
      </c>
      <c r="Z18" s="12">
        <f t="shared" si="11"/>
        <v>17.030899869919438</v>
      </c>
      <c r="AA18" s="12">
        <f t="shared" si="11"/>
        <v>17.030899869919438</v>
      </c>
      <c r="AB18" s="12">
        <f>AB19+10*LOG10(AB12/AB13)-AB20</f>
        <v>14.020599913279625</v>
      </c>
      <c r="AC18" s="12">
        <f>AC19+10*LOG10(AC12/AC13)-AC20</f>
        <v>14.020599913279625</v>
      </c>
      <c r="AD18" s="12">
        <f>AD19+10*LOG10(AD12/AD13)-AD20</f>
        <v>14.020599913279625</v>
      </c>
    </row>
    <row r="19" spans="1:30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</row>
    <row r="20" spans="1:30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</row>
    <row r="21" spans="1:30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</row>
    <row r="22" spans="1:30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</row>
    <row r="23" spans="1:30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</row>
    <row r="24" spans="1:30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</row>
    <row r="25" spans="1:30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</row>
    <row r="26" spans="1:30" ht="15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12">G17+G18+G21-G23-G24</f>
        <v>58.146649928625372</v>
      </c>
      <c r="H26" s="74">
        <f t="shared" si="12"/>
        <v>58.146649928625372</v>
      </c>
      <c r="I26" s="74">
        <f t="shared" si="12"/>
        <v>58.146649928625372</v>
      </c>
      <c r="J26" s="12">
        <f t="shared" ref="J26:O26" si="13">J17+J18+J21-J23-J24</f>
        <v>56.385737338068559</v>
      </c>
      <c r="K26" s="12">
        <f t="shared" si="13"/>
        <v>56.385737338068559</v>
      </c>
      <c r="L26" s="12">
        <f t="shared" si="13"/>
        <v>56.385737338068559</v>
      </c>
      <c r="M26" s="12">
        <f t="shared" si="13"/>
        <v>53.455450102066123</v>
      </c>
      <c r="N26" s="12">
        <f t="shared" si="13"/>
        <v>53.455450102066123</v>
      </c>
      <c r="O26" s="12">
        <f t="shared" si="13"/>
        <v>53.455450102066123</v>
      </c>
      <c r="P26" s="12">
        <f t="shared" ref="P26:U26" si="14">P17+P18+P21-P23-P24</f>
        <v>55.13634997198556</v>
      </c>
      <c r="Q26" s="12">
        <f t="shared" si="14"/>
        <v>55.13634997198556</v>
      </c>
      <c r="R26" s="12">
        <f t="shared" si="14"/>
        <v>55.13634997198556</v>
      </c>
      <c r="S26" s="8">
        <f t="shared" si="14"/>
        <v>58.146649928625372</v>
      </c>
      <c r="T26" s="8">
        <f t="shared" si="14"/>
        <v>58.146649928625372</v>
      </c>
      <c r="U26" s="8">
        <f t="shared" si="14"/>
        <v>58.146649928625372</v>
      </c>
      <c r="V26" s="8">
        <f t="shared" ref="V26:AA26" si="15">V17+V18+V21-V23-V24</f>
        <v>62.126050015345754</v>
      </c>
      <c r="W26" s="8">
        <f t="shared" si="15"/>
        <v>62.126050015345754</v>
      </c>
      <c r="X26" s="8">
        <f t="shared" si="15"/>
        <v>62.126050015345754</v>
      </c>
      <c r="Y26" s="12">
        <f t="shared" si="15"/>
        <v>58.146649928625372</v>
      </c>
      <c r="Z26" s="12">
        <f t="shared" si="15"/>
        <v>58.146649928625372</v>
      </c>
      <c r="AA26" s="12">
        <f t="shared" si="15"/>
        <v>58.146649928625372</v>
      </c>
      <c r="AB26" s="12">
        <f>AB17+AB18+AB21-AB23-AB24</f>
        <v>55.13634997198556</v>
      </c>
      <c r="AC26" s="12">
        <f>AC17+AC18+AC21-AC23-AC24</f>
        <v>55.13634997198556</v>
      </c>
      <c r="AD26" s="12">
        <f>AD17+AD18+AD21-AD23-AD24</f>
        <v>55.13634997198556</v>
      </c>
    </row>
    <row r="27" spans="1:30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</row>
    <row r="29" spans="1:30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</row>
    <row r="30" spans="1:30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6">G31+10*LOG10(G28/G29)-G32</f>
        <v>0</v>
      </c>
      <c r="H30" s="74">
        <f t="shared" si="16"/>
        <v>-3</v>
      </c>
      <c r="I30" s="74">
        <f t="shared" si="16"/>
        <v>-3</v>
      </c>
      <c r="J30" s="12">
        <f t="shared" ref="J30:O30" si="17">J31+10*LOG10(J28/J29)-J32</f>
        <v>0</v>
      </c>
      <c r="K30" s="12">
        <f t="shared" si="17"/>
        <v>-3</v>
      </c>
      <c r="L30" s="12">
        <f t="shared" si="17"/>
        <v>-3</v>
      </c>
      <c r="M30" s="12">
        <f t="shared" si="17"/>
        <v>0</v>
      </c>
      <c r="N30" s="12">
        <f t="shared" si="17"/>
        <v>-3</v>
      </c>
      <c r="O30" s="12">
        <f t="shared" si="17"/>
        <v>-3</v>
      </c>
      <c r="P30" s="12">
        <f t="shared" ref="P30:U30" si="18">P31+10*LOG10(P28/P29)-P32</f>
        <v>0</v>
      </c>
      <c r="Q30" s="12">
        <f t="shared" si="18"/>
        <v>-3</v>
      </c>
      <c r="R30" s="12">
        <f t="shared" si="18"/>
        <v>-3</v>
      </c>
      <c r="S30" s="8">
        <f t="shared" si="18"/>
        <v>0</v>
      </c>
      <c r="T30" s="8">
        <f t="shared" si="18"/>
        <v>-3</v>
      </c>
      <c r="U30" s="8">
        <f t="shared" si="18"/>
        <v>-3</v>
      </c>
      <c r="V30" s="8">
        <f t="shared" ref="V30:AA30" si="19">V31+10*LOG10(V28/V29)-V32</f>
        <v>0</v>
      </c>
      <c r="W30" s="8">
        <f t="shared" si="19"/>
        <v>-3</v>
      </c>
      <c r="X30" s="8">
        <f t="shared" si="19"/>
        <v>-3</v>
      </c>
      <c r="Y30" s="12">
        <f t="shared" si="19"/>
        <v>0</v>
      </c>
      <c r="Z30" s="12">
        <f t="shared" si="19"/>
        <v>-3</v>
      </c>
      <c r="AA30" s="12">
        <f t="shared" si="19"/>
        <v>-3</v>
      </c>
      <c r="AB30" s="12">
        <f>AB31+10*LOG10(AB28/AB29)-AB32</f>
        <v>0</v>
      </c>
      <c r="AC30" s="12">
        <f>AC31+10*LOG10(AC28/AC29)-AC32</f>
        <v>-3</v>
      </c>
      <c r="AD30" s="12">
        <f>AD31+10*LOG10(AD28/AD29)-AD32</f>
        <v>-3</v>
      </c>
    </row>
    <row r="31" spans="1:30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</row>
    <row r="32" spans="1:30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</row>
    <row r="33" spans="1:30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</row>
    <row r="34" spans="1:30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</row>
    <row r="35" spans="1:30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</row>
    <row r="36" spans="1:30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</row>
    <row r="37" spans="1:30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</row>
    <row r="38" spans="1:30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  <c r="Y38" s="86">
        <v>-999</v>
      </c>
      <c r="Z38" s="86">
        <v>-999</v>
      </c>
      <c r="AA38" s="86">
        <v>-999</v>
      </c>
      <c r="AB38" s="86">
        <v>-169.3</v>
      </c>
      <c r="AC38" s="86">
        <v>-169.3</v>
      </c>
      <c r="AD38" s="86">
        <v>-169.3</v>
      </c>
    </row>
    <row r="39" spans="1:30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</row>
    <row r="40" spans="1:30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20">10*LOG10(10^((G35+G36)/10)+10^(G38/10))</f>
        <v>-167.00000000000003</v>
      </c>
      <c r="H40" s="74">
        <f t="shared" si="20"/>
        <v>-167.00000000000003</v>
      </c>
      <c r="I40" s="74">
        <f t="shared" si="20"/>
        <v>-167.00000000000003</v>
      </c>
      <c r="J40" s="12">
        <f t="shared" ref="J40:O40" si="21">10*LOG10(10^((J35+J36)/10)+10^(J38/10))</f>
        <v>-167.00000000000003</v>
      </c>
      <c r="K40" s="12">
        <f t="shared" si="21"/>
        <v>-167.00000000000003</v>
      </c>
      <c r="L40" s="12">
        <f t="shared" si="21"/>
        <v>-167.00000000000003</v>
      </c>
      <c r="M40" s="12">
        <f t="shared" si="21"/>
        <v>-164.98918835931039</v>
      </c>
      <c r="N40" s="12">
        <f t="shared" si="21"/>
        <v>-164.98918835931039</v>
      </c>
      <c r="O40" s="12">
        <f t="shared" si="21"/>
        <v>-164.98918835931039</v>
      </c>
      <c r="P40" s="12">
        <f t="shared" ref="P40:U40" si="22">10*LOG10(10^((P35+P36)/10)+10^(P38/10))</f>
        <v>-167.00000000000003</v>
      </c>
      <c r="Q40" s="12">
        <f t="shared" si="22"/>
        <v>-167.00000000000003</v>
      </c>
      <c r="R40" s="12">
        <f t="shared" si="22"/>
        <v>-167.00000000000003</v>
      </c>
      <c r="S40" s="8">
        <f t="shared" si="22"/>
        <v>-167.00000000000003</v>
      </c>
      <c r="T40" s="8">
        <f t="shared" si="22"/>
        <v>-167.00000000000003</v>
      </c>
      <c r="U40" s="8">
        <f t="shared" si="22"/>
        <v>-167.00000000000003</v>
      </c>
      <c r="V40" s="8">
        <f t="shared" ref="V40:AA40" si="23">10*LOG10(10^((V35+V36)/10)+10^(V38/10))</f>
        <v>-164.98918835931039</v>
      </c>
      <c r="W40" s="8">
        <f t="shared" si="23"/>
        <v>-164.98918835931039</v>
      </c>
      <c r="X40" s="8">
        <f t="shared" si="23"/>
        <v>-164.98918835931039</v>
      </c>
      <c r="Y40" s="12">
        <f t="shared" si="23"/>
        <v>-167.00000000000003</v>
      </c>
      <c r="Z40" s="12">
        <f t="shared" si="23"/>
        <v>-167.00000000000003</v>
      </c>
      <c r="AA40" s="12">
        <f t="shared" si="23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</row>
    <row r="41" spans="1:30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</row>
    <row r="42" spans="1:30" ht="15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24">36*180*1000</f>
        <v>6480000</v>
      </c>
      <c r="I42" s="77">
        <f t="shared" si="24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25">45*180*1000</f>
        <v>8100000</v>
      </c>
      <c r="O42" s="15">
        <f t="shared" si="25"/>
        <v>8100000</v>
      </c>
      <c r="P42" s="15">
        <f>36*180*1000</f>
        <v>6480000</v>
      </c>
      <c r="Q42" s="15">
        <f t="shared" ref="Q42:R42" si="26">36*180*1000</f>
        <v>6480000</v>
      </c>
      <c r="R42" s="15">
        <f t="shared" si="26"/>
        <v>6480000</v>
      </c>
      <c r="S42" s="15">
        <f>36*180*1000</f>
        <v>6480000</v>
      </c>
      <c r="T42" s="15">
        <f t="shared" ref="T42:U42" si="27">36*180*1000</f>
        <v>6480000</v>
      </c>
      <c r="U42" s="15">
        <f t="shared" si="27"/>
        <v>6480000</v>
      </c>
      <c r="V42" s="15">
        <f>90*180*1000</f>
        <v>16200000</v>
      </c>
      <c r="W42" s="15">
        <f t="shared" ref="W42:X42" si="28">90*180*1000</f>
        <v>16200000</v>
      </c>
      <c r="X42" s="15">
        <f t="shared" si="28"/>
        <v>16200000</v>
      </c>
      <c r="Y42" s="15">
        <f>36*180*1000</f>
        <v>6480000</v>
      </c>
      <c r="Z42" s="15">
        <f t="shared" ref="Z42:AA42" si="29">36*180*1000</f>
        <v>6480000</v>
      </c>
      <c r="AA42" s="15">
        <f t="shared" si="29"/>
        <v>6480000</v>
      </c>
      <c r="AB42" s="15">
        <f>36*180*1000</f>
        <v>6480000</v>
      </c>
      <c r="AC42" s="15">
        <f t="shared" ref="AC42:AD42" si="30">36*180*1000</f>
        <v>6480000</v>
      </c>
      <c r="AD42" s="15">
        <f t="shared" si="30"/>
        <v>6480000</v>
      </c>
    </row>
    <row r="43" spans="1:30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</row>
    <row r="44" spans="1:30" ht="15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31">G40+10*LOG10(G42)</f>
        <v>-98.884249941294101</v>
      </c>
      <c r="H44" s="74">
        <f t="shared" si="31"/>
        <v>-98.884249941294101</v>
      </c>
      <c r="I44" s="74">
        <f t="shared" si="31"/>
        <v>-98.884249941294101</v>
      </c>
      <c r="J44" s="12">
        <f t="shared" ref="J44:O44" si="32">J40+10*LOG10(J42)</f>
        <v>-97.634862575211102</v>
      </c>
      <c r="K44" s="12">
        <f t="shared" si="32"/>
        <v>-97.634862575211102</v>
      </c>
      <c r="L44" s="12">
        <f t="shared" si="32"/>
        <v>-97.634862575211102</v>
      </c>
      <c r="M44" s="12">
        <f t="shared" si="32"/>
        <v>-95.9043381705239</v>
      </c>
      <c r="N44" s="12">
        <f t="shared" si="32"/>
        <v>-95.9043381705239</v>
      </c>
      <c r="O44" s="12">
        <f t="shared" si="32"/>
        <v>-95.9043381705239</v>
      </c>
      <c r="P44" s="12">
        <f t="shared" ref="P44:U44" si="33">P40+10*LOG10(P42)</f>
        <v>-98.884249941294101</v>
      </c>
      <c r="Q44" s="12">
        <f t="shared" si="33"/>
        <v>-98.884249941294101</v>
      </c>
      <c r="R44" s="12">
        <f t="shared" si="33"/>
        <v>-98.884249941294101</v>
      </c>
      <c r="S44" s="8">
        <f t="shared" si="33"/>
        <v>-98.884249941294101</v>
      </c>
      <c r="T44" s="8">
        <f t="shared" si="33"/>
        <v>-98.884249941294101</v>
      </c>
      <c r="U44" s="8">
        <f t="shared" si="33"/>
        <v>-98.884249941294101</v>
      </c>
      <c r="V44" s="8">
        <f t="shared" ref="V44:AA44" si="34">V40+10*LOG10(V42)</f>
        <v>-92.894038213884087</v>
      </c>
      <c r="W44" s="8">
        <f t="shared" si="34"/>
        <v>-92.894038213884087</v>
      </c>
      <c r="X44" s="8">
        <f t="shared" si="34"/>
        <v>-92.894038213884087</v>
      </c>
      <c r="Y44" s="12">
        <f t="shared" si="34"/>
        <v>-98.884249941294101</v>
      </c>
      <c r="Z44" s="12">
        <f t="shared" si="34"/>
        <v>-98.884249941294101</v>
      </c>
      <c r="AA44" s="12">
        <f t="shared" si="34"/>
        <v>-98.884249941294101</v>
      </c>
      <c r="AB44" s="12">
        <f>AB40+10*LOG10(AB42)</f>
        <v>-96.873438300604462</v>
      </c>
      <c r="AC44" s="12">
        <f>AC40+10*LOG10(AC42)</f>
        <v>-96.873438300604462</v>
      </c>
      <c r="AD44" s="12">
        <f>AD40+10*LOG10(AD42)</f>
        <v>-96.873438300604462</v>
      </c>
    </row>
    <row r="45" spans="1:30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</row>
    <row r="46" spans="1:30" ht="15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  <c r="Y46" s="15">
        <v>-4.0999999999999996</v>
      </c>
      <c r="Z46" s="15"/>
      <c r="AA46" s="15">
        <v>0.2</v>
      </c>
      <c r="AB46" s="15">
        <v>-4.59</v>
      </c>
      <c r="AC46" s="15">
        <v>-4.59</v>
      </c>
      <c r="AD46" s="15">
        <v>-0.61</v>
      </c>
    </row>
    <row r="47" spans="1:30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</row>
    <row r="48" spans="1:30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</row>
    <row r="49" spans="1:3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</row>
    <row r="50" spans="1:30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</row>
    <row r="51" spans="1:30" ht="30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35">G44+G46+G47-G49</f>
        <v>-103.8642499412941</v>
      </c>
      <c r="H51" s="74">
        <f t="shared" si="35"/>
        <v>-103.8642499412941</v>
      </c>
      <c r="I51" s="74">
        <f t="shared" si="35"/>
        <v>-99.644249941294106</v>
      </c>
      <c r="J51" s="12">
        <f t="shared" ref="J51:O51" si="36">J44+J46+J47-J49</f>
        <v>-101.4348625752111</v>
      </c>
      <c r="K51" s="12">
        <f t="shared" si="36"/>
        <v>-101.4348625752111</v>
      </c>
      <c r="L51" s="12">
        <f t="shared" si="36"/>
        <v>-97.094862575211096</v>
      </c>
      <c r="M51" s="12">
        <f t="shared" si="36"/>
        <v>-100.2703381705239</v>
      </c>
      <c r="N51" s="12">
        <f t="shared" si="36"/>
        <v>-100.2703381705239</v>
      </c>
      <c r="O51" s="12">
        <f t="shared" si="36"/>
        <v>-96.274338170523905</v>
      </c>
      <c r="P51" s="12">
        <f t="shared" ref="P51:U51" si="37">P44+P46+P47-P49</f>
        <v>-103.95424994129411</v>
      </c>
      <c r="Q51" s="12">
        <f t="shared" si="37"/>
        <v>-103.95424994129411</v>
      </c>
      <c r="R51" s="12">
        <f t="shared" si="37"/>
        <v>-99.484249941294095</v>
      </c>
      <c r="S51" s="8">
        <f t="shared" si="37"/>
        <v>-101.9842499412941</v>
      </c>
      <c r="T51" s="8">
        <f t="shared" si="37"/>
        <v>-101.9842499412941</v>
      </c>
      <c r="U51" s="8">
        <f t="shared" si="37"/>
        <v>-98.984249941294095</v>
      </c>
      <c r="V51" s="8">
        <f t="shared" ref="V51:AA51" si="38">V44+V46+V47-V49</f>
        <v>-98.294038213884093</v>
      </c>
      <c r="W51" s="8">
        <f t="shared" si="38"/>
        <v>-98.294038213884093</v>
      </c>
      <c r="X51" s="8">
        <f t="shared" si="38"/>
        <v>-95.294038213884093</v>
      </c>
      <c r="Y51" s="12">
        <f t="shared" si="38"/>
        <v>-100.9842499412941</v>
      </c>
      <c r="Z51" s="12">
        <f t="shared" si="38"/>
        <v>-96.884249941294101</v>
      </c>
      <c r="AA51" s="12">
        <f t="shared" si="38"/>
        <v>-96.684249941294098</v>
      </c>
      <c r="AB51" s="12">
        <f>AB44+AB46+AB47-AB49</f>
        <v>-99.463438300604466</v>
      </c>
      <c r="AC51" s="12">
        <f>AC44+AC46+AC47-AC49</f>
        <v>-99.463438300604466</v>
      </c>
      <c r="AD51" s="12">
        <f>AD44+AD46+AD47-AD49</f>
        <v>-95.483438300604462</v>
      </c>
    </row>
    <row r="52" spans="1:30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25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</row>
    <row r="53" spans="1:30" ht="30">
      <c r="A53" s="30" t="s">
        <v>85</v>
      </c>
      <c r="B53" s="23">
        <f t="shared" ref="B53:G53" si="39">B26+B30+B33-B34-B51</f>
        <v>158.93089986991947</v>
      </c>
      <c r="C53" s="23">
        <f t="shared" si="39"/>
        <v>155.93089986991947</v>
      </c>
      <c r="D53" s="23">
        <f t="shared" si="39"/>
        <v>152.23089986991948</v>
      </c>
      <c r="E53" s="23">
        <f t="shared" si="39"/>
        <v>154.73089986991948</v>
      </c>
      <c r="F53" s="23">
        <f t="shared" si="39"/>
        <v>146.69089986991946</v>
      </c>
      <c r="G53" s="79">
        <f t="shared" si="39"/>
        <v>161.01089986991948</v>
      </c>
      <c r="H53" s="79">
        <f t="shared" ref="H53:I53" si="40">H26+H30+H33-H34-H51</f>
        <v>158.01089986991948</v>
      </c>
      <c r="I53" s="79">
        <f t="shared" si="40"/>
        <v>153.79089986991949</v>
      </c>
      <c r="J53" s="23">
        <f>J26+J30+J33-J34-J51</f>
        <v>156.82059991327966</v>
      </c>
      <c r="K53" s="23">
        <f t="shared" ref="K53:L53" si="41">K26+K30+K33-K34-K51</f>
        <v>153.82059991327966</v>
      </c>
      <c r="L53" s="23">
        <f t="shared" si="41"/>
        <v>149.48059991327966</v>
      </c>
      <c r="M53" s="23">
        <f>M26+M30+M33-M34-M51</f>
        <v>152.72578827259002</v>
      </c>
      <c r="N53" s="23">
        <f t="shared" ref="N53:O53" si="42">N26+N30+N33-N34-N51</f>
        <v>149.72578827259002</v>
      </c>
      <c r="O53" s="23">
        <f t="shared" si="42"/>
        <v>145.72978827259004</v>
      </c>
      <c r="P53" s="23">
        <f>P26+P30+P33-P34-P51</f>
        <v>158.09059991327968</v>
      </c>
      <c r="Q53" s="23">
        <f t="shared" ref="Q53:R53" si="43">Q26+Q30+Q33-Q34-Q51</f>
        <v>155.09059991327968</v>
      </c>
      <c r="R53" s="23">
        <f t="shared" si="43"/>
        <v>150.62059991327965</v>
      </c>
      <c r="S53" s="23">
        <f>S26+S30+S33-S34-S51</f>
        <v>159.13089986991946</v>
      </c>
      <c r="T53" s="23">
        <f t="shared" ref="T53:U53" si="44">T26+T30+T33-T34-T51</f>
        <v>156.13089986991946</v>
      </c>
      <c r="U53" s="23">
        <f t="shared" si="44"/>
        <v>153.13089986991946</v>
      </c>
      <c r="V53" s="23">
        <f>V26+V30+V33-V34-V51</f>
        <v>159.42008822922986</v>
      </c>
      <c r="W53" s="23">
        <f t="shared" ref="W53:X53" si="45">W26+W30+W33-W34-W51</f>
        <v>156.42008822922986</v>
      </c>
      <c r="X53" s="23">
        <f t="shared" si="45"/>
        <v>153.42008822922986</v>
      </c>
      <c r="Y53" s="23">
        <f>Y26+Y30+Y33-Y34-Y51</f>
        <v>158.13089986991946</v>
      </c>
      <c r="Z53" s="23">
        <f t="shared" ref="Z53:AA53" si="46">Z26+Z30+Z33-Z34-Z51</f>
        <v>151.03089986991947</v>
      </c>
      <c r="AA53" s="23">
        <f t="shared" si="46"/>
        <v>150.83089986991948</v>
      </c>
      <c r="AB53" s="23">
        <f>AB26+AB30+AB33-AB34-AB51</f>
        <v>153.59978827259002</v>
      </c>
      <c r="AC53" s="23">
        <f t="shared" ref="AC53:AD53" si="47">AC26+AC30+AC33-AC34-AC51</f>
        <v>150.59978827259002</v>
      </c>
      <c r="AD53" s="23">
        <f t="shared" si="47"/>
        <v>146.61978827259003</v>
      </c>
    </row>
    <row r="54" spans="1:30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</row>
    <row r="56" spans="1:30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6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</row>
    <row r="57" spans="1:30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</row>
    <row r="58" spans="1:30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</row>
    <row r="59" spans="1:30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</row>
    <row r="60" spans="1:30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</row>
    <row r="61" spans="1:30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25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</row>
    <row r="62" spans="1:30" ht="30">
      <c r="A62" s="30" t="s">
        <v>111</v>
      </c>
      <c r="B62" s="23">
        <f t="shared" ref="B62:G62" si="48">B53-B57+B58-B59+B60</f>
        <v>141.30089986991948</v>
      </c>
      <c r="C62" s="23">
        <f t="shared" si="48"/>
        <v>138.30089986991948</v>
      </c>
      <c r="D62" s="23">
        <f t="shared" si="48"/>
        <v>134.60089986991949</v>
      </c>
      <c r="E62" s="23">
        <f t="shared" si="48"/>
        <v>137.10089986991949</v>
      </c>
      <c r="F62" s="23">
        <f t="shared" si="48"/>
        <v>129.06089986991947</v>
      </c>
      <c r="G62" s="79">
        <f t="shared" si="48"/>
        <v>143.38089986991949</v>
      </c>
      <c r="H62" s="79">
        <f t="shared" ref="H62:I62" si="49">H53-H57+H58-H59+H60</f>
        <v>140.38089986991949</v>
      </c>
      <c r="I62" s="79">
        <f t="shared" si="49"/>
        <v>136.16089986991949</v>
      </c>
      <c r="J62" s="23">
        <f>J53-J57+J58-J59+J60</f>
        <v>139.19059991327967</v>
      </c>
      <c r="K62" s="23">
        <f t="shared" ref="K62:L62" si="50">K53-K57+K58-K59+K60</f>
        <v>136.19059991327967</v>
      </c>
      <c r="L62" s="23">
        <f t="shared" si="50"/>
        <v>131.85059991327967</v>
      </c>
      <c r="M62" s="23">
        <f>M53-M57+M58-M59+M60</f>
        <v>135.09578827259003</v>
      </c>
      <c r="N62" s="23">
        <f t="shared" ref="N62:O62" si="51">N53-N57+N58-N59+N60</f>
        <v>132.09578827259003</v>
      </c>
      <c r="O62" s="23">
        <f t="shared" si="51"/>
        <v>128.09978827259005</v>
      </c>
      <c r="P62" s="23">
        <f>P53-P57+P58-P59+P60</f>
        <v>140.46059991327968</v>
      </c>
      <c r="Q62" s="23">
        <f t="shared" ref="Q62:R62" si="52">Q53-Q57+Q58-Q59+Q60</f>
        <v>137.46059991327968</v>
      </c>
      <c r="R62" s="23">
        <f t="shared" si="52"/>
        <v>132.99059991327965</v>
      </c>
      <c r="S62" s="23">
        <f>S53-S57+S58-S59+S60</f>
        <v>141.50089986991946</v>
      </c>
      <c r="T62" s="23">
        <f t="shared" ref="T62:U62" si="53">T53-T57+T58-T59+T60</f>
        <v>138.50089986991946</v>
      </c>
      <c r="U62" s="23">
        <f t="shared" si="53"/>
        <v>135.50089986991946</v>
      </c>
      <c r="V62" s="23">
        <f>V53-V57+V58-V59+V60</f>
        <v>140.58008822922986</v>
      </c>
      <c r="W62" s="23">
        <f t="shared" ref="W62:X62" si="54">W53-W57+W58-W59+W60</f>
        <v>137.58008822922986</v>
      </c>
      <c r="X62" s="23">
        <f t="shared" si="54"/>
        <v>134.58008822922986</v>
      </c>
      <c r="Y62" s="23">
        <f>Y53-Y57+Y58-Y59+Y60</f>
        <v>140.50089986991946</v>
      </c>
      <c r="Z62" s="23">
        <f t="shared" ref="Z62:AA62" si="55">Z53-Z57+Z58-Z59+Z60</f>
        <v>133.40089986991947</v>
      </c>
      <c r="AA62" s="23">
        <f t="shared" si="55"/>
        <v>133.20089986991948</v>
      </c>
      <c r="AB62" s="23">
        <f>AB53-AB57+AB58-AB59+AB60</f>
        <v>135.96978827259002</v>
      </c>
      <c r="AC62" s="23">
        <f t="shared" ref="AC62:AD62" si="56">AC53-AC57+AC58-AC59+AC60</f>
        <v>132.96978827259002</v>
      </c>
      <c r="AD62" s="23">
        <f t="shared" si="56"/>
        <v>128.98978827259003</v>
      </c>
    </row>
    <row r="63" spans="1:30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</row>
    <row r="64" spans="1:30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25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</row>
    <row r="65" spans="1:30" ht="15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57">G17-G23-G51+G21+G33</f>
        <v>147.98000000000005</v>
      </c>
      <c r="H65" s="79">
        <f t="shared" si="57"/>
        <v>147.98000000000005</v>
      </c>
      <c r="I65" s="79">
        <f t="shared" si="57"/>
        <v>143.76000000000005</v>
      </c>
      <c r="J65" s="23">
        <f t="shared" ref="J65:O65" si="58">J17-J23-J51+J21+J33</f>
        <v>146.80000000000004</v>
      </c>
      <c r="K65" s="23">
        <f t="shared" si="58"/>
        <v>146.80000000000004</v>
      </c>
      <c r="L65" s="23">
        <f t="shared" si="58"/>
        <v>142.46000000000004</v>
      </c>
      <c r="M65" s="23">
        <f t="shared" si="58"/>
        <v>145.3551883593104</v>
      </c>
      <c r="N65" s="23">
        <f t="shared" si="58"/>
        <v>145.3551883593104</v>
      </c>
      <c r="O65" s="23">
        <f t="shared" si="58"/>
        <v>141.35918835931039</v>
      </c>
      <c r="P65" s="23">
        <f t="shared" ref="P65:U65" si="59">P17-P23-P51+P21+P33</f>
        <v>148.07000000000005</v>
      </c>
      <c r="Q65" s="23">
        <f t="shared" si="59"/>
        <v>148.07000000000005</v>
      </c>
      <c r="R65" s="23">
        <f t="shared" si="59"/>
        <v>143.60000000000002</v>
      </c>
      <c r="S65" s="23">
        <f t="shared" si="59"/>
        <v>146.10000000000002</v>
      </c>
      <c r="T65" s="23">
        <f t="shared" si="59"/>
        <v>146.10000000000002</v>
      </c>
      <c r="U65" s="23">
        <f t="shared" si="59"/>
        <v>143.10000000000002</v>
      </c>
      <c r="V65" s="23">
        <f t="shared" ref="V65:AA65" si="60">V17-V23-V51+V21+V33</f>
        <v>146.3891883593104</v>
      </c>
      <c r="W65" s="23">
        <f t="shared" si="60"/>
        <v>146.3891883593104</v>
      </c>
      <c r="X65" s="23">
        <f t="shared" si="60"/>
        <v>143.3891883593104</v>
      </c>
      <c r="Y65" s="23">
        <f t="shared" si="60"/>
        <v>145.10000000000002</v>
      </c>
      <c r="Z65" s="23">
        <f t="shared" si="60"/>
        <v>141.00000000000003</v>
      </c>
      <c r="AA65" s="23">
        <f t="shared" si="60"/>
        <v>140.80000000000004</v>
      </c>
      <c r="AB65" s="23">
        <f>AB17-AB23-AB51+AB21+AB33</f>
        <v>143.57918835931039</v>
      </c>
      <c r="AC65" s="23">
        <f>AC17-AC23-AC51+AC21+AC33</f>
        <v>143.57918835931039</v>
      </c>
      <c r="AD65" s="23">
        <f>AD17-AD23-AD51+AD21+AD33</f>
        <v>139.5991883593104</v>
      </c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zoomScaleNormal="100" workbookViewId="0">
      <pane xSplit="1" ySplit="1" topLeftCell="P21" activePane="bottomRight" state="frozen"/>
      <selection pane="topRight"/>
      <selection pane="bottomLeft"/>
      <selection pane="bottomRight" activeCell="W34" sqref="W34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3" style="1" customWidth="1"/>
    <col min="15" max="15" width="15.1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16384" width="9" style="1"/>
  </cols>
  <sheetData>
    <row r="1" spans="1:21" ht="14.25" customHeight="1">
      <c r="A1" s="3"/>
      <c r="B1" s="100" t="s">
        <v>102</v>
      </c>
      <c r="C1" s="100"/>
      <c r="D1" s="100" t="s">
        <v>103</v>
      </c>
      <c r="E1" s="100"/>
      <c r="F1" s="101" t="s">
        <v>115</v>
      </c>
      <c r="G1" s="101"/>
      <c r="H1" s="100" t="s">
        <v>116</v>
      </c>
      <c r="I1" s="100"/>
      <c r="J1" s="100" t="s">
        <v>121</v>
      </c>
      <c r="K1" s="100"/>
      <c r="L1" s="100" t="s">
        <v>126</v>
      </c>
      <c r="M1" s="100"/>
      <c r="N1" s="100" t="s">
        <v>131</v>
      </c>
      <c r="O1" s="100"/>
      <c r="P1" s="100" t="s">
        <v>132</v>
      </c>
      <c r="Q1" s="100"/>
      <c r="R1" s="100" t="s">
        <v>133</v>
      </c>
      <c r="S1" s="100"/>
      <c r="T1" s="100" t="s">
        <v>137</v>
      </c>
      <c r="U1" s="100"/>
    </row>
    <row r="2" spans="1:21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</row>
    <row r="3" spans="1:21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</row>
    <row r="4" spans="1:21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</row>
    <row r="5" spans="1:21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</row>
    <row r="8" spans="1:21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</row>
    <row r="9" spans="1:21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</row>
    <row r="10" spans="1:21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</row>
    <row r="11" spans="1:21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</row>
    <row r="14" spans="1:21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</row>
    <row r="15" spans="1:21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</row>
    <row r="16" spans="1:21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>T19+10*LOG10(T12/T14)-T20</f>
        <v>0</v>
      </c>
      <c r="U18" s="12">
        <f>U19+10*LOG10(U12/U14)-U20</f>
        <v>-3</v>
      </c>
    </row>
    <row r="19" spans="1:21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</row>
    <row r="26" spans="1:21" ht="15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71">
        <f t="shared" si="3"/>
        <v>22</v>
      </c>
      <c r="G26" s="71">
        <f t="shared" si="3"/>
        <v>19</v>
      </c>
      <c r="H26" s="8">
        <f t="shared" ref="H26:M26" si="4">H17+H18+H21-H23-H24</f>
        <v>22</v>
      </c>
      <c r="I26" s="8">
        <f t="shared" si="4"/>
        <v>19</v>
      </c>
      <c r="J26" s="8">
        <f t="shared" si="4"/>
        <v>22</v>
      </c>
      <c r="K26" s="8">
        <f t="shared" si="4"/>
        <v>19</v>
      </c>
      <c r="L26" s="8">
        <f t="shared" si="4"/>
        <v>22</v>
      </c>
      <c r="M26" s="8">
        <f t="shared" si="4"/>
        <v>19</v>
      </c>
      <c r="N26" s="8">
        <f t="shared" ref="N26:S26" si="5">N17+N18+N21-N23-N24</f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 t="shared" si="5"/>
        <v>22</v>
      </c>
      <c r="S26" s="8">
        <f t="shared" si="5"/>
        <v>19</v>
      </c>
      <c r="T26" s="8">
        <f>T17+T18+T21-T23-T24</f>
        <v>22</v>
      </c>
      <c r="U26" s="8">
        <f>U17+U18+U21-U23-U24</f>
        <v>19</v>
      </c>
    </row>
    <row r="27" spans="1:21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</row>
    <row r="29" spans="1:21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</row>
    <row r="30" spans="1:21" ht="45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9.4808998699194369</v>
      </c>
      <c r="E30" s="12">
        <f t="shared" si="6"/>
        <v>9.4808998699194369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8">
        <f t="shared" si="8"/>
        <v>17.030899869919438</v>
      </c>
      <c r="Q30" s="8">
        <f t="shared" si="8"/>
        <v>17.030899869919438</v>
      </c>
      <c r="R30" s="12">
        <f t="shared" si="8"/>
        <v>17.030899869919438</v>
      </c>
      <c r="S30" s="12">
        <f t="shared" si="8"/>
        <v>17.030899869919438</v>
      </c>
      <c r="T30" s="12">
        <f>T31+10*LOG10(T28/T13)-T32</f>
        <v>14.020599913279625</v>
      </c>
      <c r="U30" s="12">
        <f>U31+10*LOG10(U28/U13)-U32</f>
        <v>14.020599913279625</v>
      </c>
    </row>
    <row r="31" spans="1:21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5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</row>
    <row r="33" spans="1:21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</row>
    <row r="34" spans="1:21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</row>
    <row r="37" spans="1:21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</row>
    <row r="38" spans="1:21" ht="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</row>
    <row r="39" spans="1:21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</row>
    <row r="40" spans="1:21" ht="30">
      <c r="A40" s="7" t="s">
        <v>109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4">
        <f t="shared" si="9"/>
        <v>-169.00000000000003</v>
      </c>
      <c r="G40" s="74">
        <f t="shared" si="9"/>
        <v>-169.00000000000003</v>
      </c>
      <c r="H40" s="12">
        <f t="shared" ref="H40:M40" si="10">10*LOG10(10^((H35+H36)/10)+10^(H38/10))</f>
        <v>-169.00000000000003</v>
      </c>
      <c r="I40" s="12">
        <f t="shared" si="10"/>
        <v>-169.00000000000003</v>
      </c>
      <c r="J40" s="12">
        <f t="shared" si="10"/>
        <v>-164.03352307536667</v>
      </c>
      <c r="K40" s="12">
        <f t="shared" si="10"/>
        <v>-164.03352307536667</v>
      </c>
      <c r="L40" s="12">
        <f t="shared" si="10"/>
        <v>-169.00000000000003</v>
      </c>
      <c r="M40" s="12">
        <f t="shared" si="10"/>
        <v>-169.00000000000003</v>
      </c>
      <c r="N40" s="8">
        <f t="shared" ref="N40:S40" si="11">10*LOG10(10^((N35+N36)/10)+10^(N38/10))</f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 t="shared" si="11"/>
        <v>-169.00000000000003</v>
      </c>
      <c r="S40" s="12">
        <f t="shared" si="11"/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</row>
    <row r="41" spans="1:21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</row>
    <row r="42" spans="1:21" ht="15">
      <c r="A42" s="21" t="s">
        <v>70</v>
      </c>
      <c r="B42" s="12">
        <f t="shared" ref="B42:G42" si="12">2*180*1000</f>
        <v>360000</v>
      </c>
      <c r="C42" s="12">
        <f t="shared" si="12"/>
        <v>360000</v>
      </c>
      <c r="D42" s="12">
        <f t="shared" si="12"/>
        <v>360000</v>
      </c>
      <c r="E42" s="12">
        <f t="shared" si="12"/>
        <v>360000</v>
      </c>
      <c r="F42" s="74">
        <f t="shared" si="12"/>
        <v>360000</v>
      </c>
      <c r="G42" s="74">
        <f t="shared" si="12"/>
        <v>360000</v>
      </c>
      <c r="H42" s="12">
        <f t="shared" ref="H42:M42" si="13">2*180*1000</f>
        <v>360000</v>
      </c>
      <c r="I42" s="12">
        <f t="shared" si="13"/>
        <v>360000</v>
      </c>
      <c r="J42" s="12">
        <f t="shared" si="13"/>
        <v>360000</v>
      </c>
      <c r="K42" s="12">
        <f t="shared" si="13"/>
        <v>360000</v>
      </c>
      <c r="L42" s="12">
        <f t="shared" si="13"/>
        <v>360000</v>
      </c>
      <c r="M42" s="12">
        <f t="shared" si="13"/>
        <v>360000</v>
      </c>
      <c r="N42" s="8">
        <f t="shared" ref="N42:S42" si="14">2*180*1000</f>
        <v>360000</v>
      </c>
      <c r="O42" s="8">
        <f t="shared" si="14"/>
        <v>360000</v>
      </c>
      <c r="P42" s="8">
        <f t="shared" si="14"/>
        <v>360000</v>
      </c>
      <c r="Q42" s="8">
        <f t="shared" si="14"/>
        <v>360000</v>
      </c>
      <c r="R42" s="12">
        <f t="shared" si="14"/>
        <v>360000</v>
      </c>
      <c r="S42" s="12">
        <f t="shared" si="14"/>
        <v>360000</v>
      </c>
      <c r="T42" s="12">
        <f>2*180*1000</f>
        <v>360000</v>
      </c>
      <c r="U42" s="12">
        <f>2*180*1000</f>
        <v>360000</v>
      </c>
    </row>
    <row r="43" spans="1:21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</row>
    <row r="44" spans="1:21" ht="15">
      <c r="A44" s="7" t="s">
        <v>72</v>
      </c>
      <c r="B44" s="12">
        <f t="shared" ref="B44:G44" si="15">B40+10*LOG10(B42)</f>
        <v>-113.43697499232715</v>
      </c>
      <c r="C44" s="12">
        <f t="shared" si="15"/>
        <v>-113.43697499232715</v>
      </c>
      <c r="D44" s="12">
        <f t="shared" si="15"/>
        <v>-113.43697499232715</v>
      </c>
      <c r="E44" s="12">
        <f t="shared" si="15"/>
        <v>-113.43697499232715</v>
      </c>
      <c r="F44" s="74">
        <f t="shared" si="15"/>
        <v>-113.43697499232715</v>
      </c>
      <c r="G44" s="74">
        <f t="shared" si="15"/>
        <v>-113.43697499232715</v>
      </c>
      <c r="H44" s="12">
        <f t="shared" ref="H44:M44" si="16">H40+10*LOG10(H42)</f>
        <v>-113.43697499232715</v>
      </c>
      <c r="I44" s="12">
        <f t="shared" si="16"/>
        <v>-113.43697499232715</v>
      </c>
      <c r="J44" s="12">
        <f t="shared" si="16"/>
        <v>-108.4704980676938</v>
      </c>
      <c r="K44" s="12">
        <f t="shared" si="16"/>
        <v>-108.4704980676938</v>
      </c>
      <c r="L44" s="12">
        <f t="shared" si="16"/>
        <v>-113.43697499232715</v>
      </c>
      <c r="M44" s="12">
        <f t="shared" si="16"/>
        <v>-113.43697499232715</v>
      </c>
      <c r="N44" s="8">
        <f t="shared" ref="N44:S44" si="17">N40+10*LOG10(N42)</f>
        <v>-113.43697499232715</v>
      </c>
      <c r="O44" s="8">
        <f t="shared" si="17"/>
        <v>-113.43697499232715</v>
      </c>
      <c r="P44" s="8">
        <f t="shared" si="17"/>
        <v>-108.4704980676938</v>
      </c>
      <c r="Q44" s="8">
        <f t="shared" si="17"/>
        <v>-108.4704980676938</v>
      </c>
      <c r="R44" s="12">
        <f t="shared" si="17"/>
        <v>-113.43697499232715</v>
      </c>
      <c r="S44" s="12">
        <f t="shared" si="17"/>
        <v>-113.43697499232715</v>
      </c>
      <c r="T44" s="12">
        <f>T40+10*LOG10(T42)</f>
        <v>-108.4704980676938</v>
      </c>
      <c r="U44" s="12">
        <f>U40+10*LOG10(U42)</f>
        <v>-108.4704980676938</v>
      </c>
    </row>
    <row r="45" spans="1:21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</row>
    <row r="46" spans="1:21" ht="15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  <c r="R46" s="15">
        <v>-2.0499999999999998</v>
      </c>
      <c r="S46" s="15">
        <v>-2.0499999999999998</v>
      </c>
      <c r="T46" s="15">
        <v>-5.81</v>
      </c>
      <c r="U46" s="15">
        <v>-5.81</v>
      </c>
    </row>
    <row r="47" spans="1:2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</row>
    <row r="49" spans="1:2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</row>
    <row r="50" spans="1:21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</row>
    <row r="51" spans="1:21" ht="30">
      <c r="A51" s="7" t="s">
        <v>82</v>
      </c>
      <c r="B51" s="12">
        <f t="shared" ref="B51:G51" si="18">B44+B46+B47-B49</f>
        <v>-113.43697499232715</v>
      </c>
      <c r="C51" s="12">
        <f t="shared" si="18"/>
        <v>-113.43697499232715</v>
      </c>
      <c r="D51" s="12">
        <f t="shared" si="18"/>
        <v>-114.72697499232716</v>
      </c>
      <c r="E51" s="12">
        <f t="shared" si="18"/>
        <v>-114.72697499232716</v>
      </c>
      <c r="F51" s="74">
        <f t="shared" si="18"/>
        <v>-113.46697499232715</v>
      </c>
      <c r="G51" s="74">
        <f t="shared" si="18"/>
        <v>-113.46697499232715</v>
      </c>
      <c r="H51" s="12">
        <f t="shared" ref="H51:M51" si="19">H44+H46+H47-H49</f>
        <v>-117.63697499232715</v>
      </c>
      <c r="I51" s="12">
        <f t="shared" si="19"/>
        <v>-117.63697499232715</v>
      </c>
      <c r="J51" s="12">
        <f t="shared" si="19"/>
        <v>-113.2804980676938</v>
      </c>
      <c r="K51" s="12">
        <f t="shared" si="19"/>
        <v>-113.2804980676938</v>
      </c>
      <c r="L51" s="12">
        <f t="shared" si="19"/>
        <v>-117.88697499232715</v>
      </c>
      <c r="M51" s="12">
        <f t="shared" si="19"/>
        <v>-117.88697499232715</v>
      </c>
      <c r="N51" s="8">
        <f t="shared" ref="N51:S51" si="20">N44+N46+N47-N49</f>
        <v>-116.93697499232715</v>
      </c>
      <c r="O51" s="8">
        <f t="shared" si="20"/>
        <v>-116.93697499232715</v>
      </c>
      <c r="P51" s="8">
        <f t="shared" si="20"/>
        <v>-102.4704980676938</v>
      </c>
      <c r="Q51" s="8">
        <f t="shared" si="20"/>
        <v>-102.4704980676938</v>
      </c>
      <c r="R51" s="12">
        <f t="shared" si="20"/>
        <v>-113.48697499232715</v>
      </c>
      <c r="S51" s="12">
        <f t="shared" si="20"/>
        <v>-113.48697499232715</v>
      </c>
      <c r="T51" s="12">
        <f>T44+T46+T47-T49</f>
        <v>-112.2804980676938</v>
      </c>
      <c r="U51" s="12">
        <f>U44+U46+U47-U49</f>
        <v>-112.2804980676938</v>
      </c>
    </row>
    <row r="52" spans="1:21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</row>
    <row r="53" spans="1:21" ht="30">
      <c r="A53" s="30" t="s">
        <v>85</v>
      </c>
      <c r="B53" s="23">
        <f t="shared" ref="B53:G53" si="21">B26+B30+B33-B34-B51</f>
        <v>149.46787486224659</v>
      </c>
      <c r="C53" s="23">
        <f t="shared" si="21"/>
        <v>146.46787486224659</v>
      </c>
      <c r="D53" s="23">
        <f t="shared" si="21"/>
        <v>143.2078748622466</v>
      </c>
      <c r="E53" s="23">
        <f t="shared" si="21"/>
        <v>140.2078748622466</v>
      </c>
      <c r="F53" s="79">
        <f t="shared" si="21"/>
        <v>149.49787486224659</v>
      </c>
      <c r="G53" s="79">
        <f t="shared" si="21"/>
        <v>146.49787486224659</v>
      </c>
      <c r="H53" s="23">
        <f t="shared" ref="H53:M53" si="22">H26+H30+H33-H34-H51</f>
        <v>150.65757490560679</v>
      </c>
      <c r="I53" s="23">
        <f t="shared" si="22"/>
        <v>147.65757490560679</v>
      </c>
      <c r="J53" s="23">
        <f t="shared" si="22"/>
        <v>146.30109798097342</v>
      </c>
      <c r="K53" s="23">
        <f t="shared" si="22"/>
        <v>143.30109798097342</v>
      </c>
      <c r="L53" s="23">
        <f t="shared" si="22"/>
        <v>150.90757490560679</v>
      </c>
      <c r="M53" s="23">
        <f t="shared" si="22"/>
        <v>147.90757490560679</v>
      </c>
      <c r="N53" s="23">
        <f t="shared" ref="N53:S53" si="23">N26+N30+N33-N34-N51</f>
        <v>152.96787486224659</v>
      </c>
      <c r="O53" s="23">
        <f t="shared" si="23"/>
        <v>149.96787486224659</v>
      </c>
      <c r="P53" s="23">
        <f t="shared" si="23"/>
        <v>138.50139793761323</v>
      </c>
      <c r="Q53" s="23">
        <f t="shared" si="23"/>
        <v>135.50139793761323</v>
      </c>
      <c r="R53" s="23">
        <f t="shared" si="23"/>
        <v>149.51787486224657</v>
      </c>
      <c r="S53" s="23">
        <f t="shared" si="23"/>
        <v>146.51787486224657</v>
      </c>
      <c r="T53" s="23">
        <f>T26+T30+T33-T34-T51</f>
        <v>145.30109798097342</v>
      </c>
      <c r="U53" s="23">
        <f>U26+U30+U33-U34-U51</f>
        <v>142.30109798097342</v>
      </c>
    </row>
    <row r="54" spans="1:21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</row>
    <row r="56" spans="1:21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</row>
    <row r="57" spans="1:21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</row>
    <row r="58" spans="1:21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</row>
    <row r="59" spans="1:21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</row>
    <row r="60" spans="1:21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</row>
    <row r="61" spans="1:21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</row>
    <row r="62" spans="1:21" ht="30">
      <c r="A62" s="30" t="s">
        <v>111</v>
      </c>
      <c r="B62" s="23">
        <f t="shared" ref="B62:G62" si="24">B53-B57+B58-B59+B60</f>
        <v>131.83787486224659</v>
      </c>
      <c r="C62" s="23">
        <f t="shared" si="24"/>
        <v>128.83787486224659</v>
      </c>
      <c r="D62" s="23">
        <f t="shared" si="24"/>
        <v>125.5778748622466</v>
      </c>
      <c r="E62" s="23">
        <f t="shared" si="24"/>
        <v>122.5778748622466</v>
      </c>
      <c r="F62" s="79">
        <f t="shared" si="24"/>
        <v>131.86787486224659</v>
      </c>
      <c r="G62" s="79">
        <f t="shared" si="24"/>
        <v>128.86787486224659</v>
      </c>
      <c r="H62" s="23">
        <f t="shared" ref="H62:M62" si="25">H53-H57+H58-H59+H60</f>
        <v>133.0275749056068</v>
      </c>
      <c r="I62" s="23">
        <f t="shared" si="25"/>
        <v>130.0275749056068</v>
      </c>
      <c r="J62" s="23">
        <f t="shared" si="25"/>
        <v>128.67109798097343</v>
      </c>
      <c r="K62" s="23">
        <f t="shared" si="25"/>
        <v>125.67109798097343</v>
      </c>
      <c r="L62" s="23">
        <f t="shared" si="25"/>
        <v>133.2775749056068</v>
      </c>
      <c r="M62" s="23">
        <f t="shared" si="25"/>
        <v>130.2775749056068</v>
      </c>
      <c r="N62" s="23">
        <f t="shared" ref="N62:S62" si="26">N53-N57+N58-N59+N60</f>
        <v>135.33787486224659</v>
      </c>
      <c r="O62" s="23">
        <f t="shared" si="26"/>
        <v>132.33787486224659</v>
      </c>
      <c r="P62" s="23">
        <f t="shared" si="26"/>
        <v>119.66139793761323</v>
      </c>
      <c r="Q62" s="23">
        <f t="shared" si="26"/>
        <v>116.66139793761323</v>
      </c>
      <c r="R62" s="23">
        <f t="shared" si="26"/>
        <v>131.88787486224658</v>
      </c>
      <c r="S62" s="23">
        <f t="shared" si="26"/>
        <v>128.88787486224658</v>
      </c>
      <c r="T62" s="23">
        <f>T53-T57+T58-T59+T60</f>
        <v>127.67109798097343</v>
      </c>
      <c r="U62" s="23">
        <f>U53-U57+U58-U59+U60</f>
        <v>124.67109798097343</v>
      </c>
    </row>
    <row r="63" spans="1:21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</row>
    <row r="65" spans="1:21" ht="15">
      <c r="A65" s="30" t="s">
        <v>98</v>
      </c>
      <c r="B65" s="23">
        <f t="shared" ref="B65:G65" si="27">B17-B23-B51+B21+B33</f>
        <v>136.43697499232715</v>
      </c>
      <c r="C65" s="23">
        <f t="shared" si="27"/>
        <v>136.43697499232715</v>
      </c>
      <c r="D65" s="23">
        <f t="shared" si="27"/>
        <v>137.72697499232714</v>
      </c>
      <c r="E65" s="23">
        <f t="shared" si="27"/>
        <v>137.72697499232714</v>
      </c>
      <c r="F65" s="79">
        <f t="shared" si="27"/>
        <v>136.46697499232715</v>
      </c>
      <c r="G65" s="79">
        <f t="shared" si="27"/>
        <v>136.46697499232715</v>
      </c>
      <c r="H65" s="23">
        <f t="shared" ref="H65:M65" si="28">H17-H23-H51+H21+H33</f>
        <v>140.63697499232717</v>
      </c>
      <c r="I65" s="23">
        <f t="shared" si="28"/>
        <v>140.63697499232717</v>
      </c>
      <c r="J65" s="23">
        <f t="shared" si="28"/>
        <v>136.2804980676938</v>
      </c>
      <c r="K65" s="23">
        <f t="shared" si="28"/>
        <v>136.2804980676938</v>
      </c>
      <c r="L65" s="23">
        <f t="shared" si="28"/>
        <v>140.88697499232717</v>
      </c>
      <c r="M65" s="23">
        <f t="shared" si="28"/>
        <v>140.88697499232717</v>
      </c>
      <c r="N65" s="23">
        <f t="shared" ref="N65:S65" si="29">N17-N23-N51+N21+N33</f>
        <v>139.93697499232715</v>
      </c>
      <c r="O65" s="23">
        <f t="shared" si="29"/>
        <v>139.93697499232715</v>
      </c>
      <c r="P65" s="23">
        <f t="shared" si="29"/>
        <v>125.4704980676938</v>
      </c>
      <c r="Q65" s="23">
        <f t="shared" si="29"/>
        <v>125.4704980676938</v>
      </c>
      <c r="R65" s="23">
        <f t="shared" si="29"/>
        <v>136.48697499232713</v>
      </c>
      <c r="S65" s="23">
        <f t="shared" si="29"/>
        <v>136.48697499232713</v>
      </c>
      <c r="T65" s="23">
        <f>T17-T23-T51+T21+T33</f>
        <v>135.2804980676938</v>
      </c>
      <c r="U65" s="23">
        <f>U17-U23-U51+U21+U33</f>
        <v>135.2804980676938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G18" sqref="G18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16384" width="9" style="1"/>
  </cols>
  <sheetData>
    <row r="1" spans="1:4" ht="14.25" customHeight="1">
      <c r="A1" s="3"/>
      <c r="B1" s="100" t="s">
        <v>123</v>
      </c>
      <c r="C1" s="100"/>
      <c r="D1" s="100"/>
    </row>
    <row r="2" spans="1:4" ht="29.25" customHeight="1">
      <c r="A2" s="4" t="s">
        <v>10</v>
      </c>
      <c r="B2" s="5" t="s">
        <v>104</v>
      </c>
      <c r="C2" s="85" t="s">
        <v>105</v>
      </c>
      <c r="D2" s="85" t="s">
        <v>106</v>
      </c>
    </row>
    <row r="3" spans="1:4" ht="15">
      <c r="A3" s="7" t="s">
        <v>11</v>
      </c>
      <c r="B3" s="8">
        <v>0.7</v>
      </c>
      <c r="C3" s="8">
        <v>0.7</v>
      </c>
      <c r="D3" s="8">
        <v>0.7</v>
      </c>
    </row>
    <row r="4" spans="1:4" ht="15">
      <c r="A4" s="7" t="s">
        <v>13</v>
      </c>
      <c r="B4" s="8">
        <v>20</v>
      </c>
      <c r="C4" s="8">
        <v>20</v>
      </c>
      <c r="D4" s="8">
        <v>20</v>
      </c>
    </row>
    <row r="5" spans="1:4" ht="15">
      <c r="A5" s="7" t="s">
        <v>15</v>
      </c>
      <c r="B5" s="9" t="s">
        <v>16</v>
      </c>
      <c r="C5" s="9" t="s">
        <v>16</v>
      </c>
      <c r="D5" s="9" t="s">
        <v>16</v>
      </c>
    </row>
    <row r="6" spans="1:4" ht="15">
      <c r="A6" s="7" t="s">
        <v>17</v>
      </c>
      <c r="B6" s="12" t="s">
        <v>16</v>
      </c>
      <c r="C6" s="12" t="s">
        <v>16</v>
      </c>
      <c r="D6" s="12" t="s">
        <v>16</v>
      </c>
    </row>
    <row r="7" spans="1:4" ht="15">
      <c r="A7" s="7" t="s">
        <v>19</v>
      </c>
      <c r="B7" s="27" t="s">
        <v>124</v>
      </c>
      <c r="C7" s="27" t="s">
        <v>124</v>
      </c>
      <c r="D7" s="27" t="s">
        <v>124</v>
      </c>
    </row>
    <row r="8" spans="1:4" ht="15">
      <c r="A8" s="7" t="s">
        <v>20</v>
      </c>
      <c r="B8" s="27">
        <v>0.01</v>
      </c>
      <c r="C8" s="27">
        <v>0.01</v>
      </c>
      <c r="D8" s="27">
        <v>0.01</v>
      </c>
    </row>
    <row r="9" spans="1:4" ht="15">
      <c r="A9" s="7" t="s">
        <v>21</v>
      </c>
      <c r="B9" s="12" t="s">
        <v>22</v>
      </c>
      <c r="C9" s="12" t="s">
        <v>22</v>
      </c>
      <c r="D9" s="12" t="s">
        <v>22</v>
      </c>
    </row>
    <row r="10" spans="1:4" ht="15">
      <c r="A10" s="7" t="s">
        <v>23</v>
      </c>
      <c r="B10" s="12">
        <v>3</v>
      </c>
      <c r="C10" s="12">
        <v>3</v>
      </c>
      <c r="D10" s="12">
        <v>3</v>
      </c>
    </row>
    <row r="11" spans="1:4">
      <c r="A11" s="4" t="s">
        <v>24</v>
      </c>
      <c r="B11" s="13"/>
      <c r="C11" s="13"/>
      <c r="D11" s="13"/>
    </row>
    <row r="12" spans="1:4" ht="15" customHeight="1">
      <c r="A12" s="7" t="s">
        <v>25</v>
      </c>
      <c r="B12" s="12">
        <v>16</v>
      </c>
      <c r="C12" s="12">
        <v>16</v>
      </c>
      <c r="D12" s="12">
        <v>16</v>
      </c>
    </row>
    <row r="13" spans="1:4" ht="15">
      <c r="A13" s="14" t="s">
        <v>27</v>
      </c>
      <c r="B13" s="86">
        <v>2</v>
      </c>
      <c r="C13" s="86">
        <v>2</v>
      </c>
      <c r="D13" s="86">
        <v>2</v>
      </c>
    </row>
    <row r="14" spans="1:4" ht="15">
      <c r="A14" s="17" t="s">
        <v>29</v>
      </c>
      <c r="B14" s="86">
        <v>2</v>
      </c>
      <c r="C14" s="86">
        <v>2</v>
      </c>
      <c r="D14" s="86">
        <v>2</v>
      </c>
    </row>
    <row r="15" spans="1:4" ht="15">
      <c r="A15" s="10" t="s">
        <v>31</v>
      </c>
      <c r="B15" s="12">
        <v>36</v>
      </c>
      <c r="C15" s="12">
        <v>36</v>
      </c>
      <c r="D15" s="12">
        <v>36</v>
      </c>
    </row>
    <row r="16" spans="1:4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</row>
    <row r="17" spans="1:4" ht="30">
      <c r="A17" s="7" t="s">
        <v>35</v>
      </c>
      <c r="B17" s="12">
        <f>B15+10*LOG10(B42/1000000)</f>
        <v>41.56302500767287</v>
      </c>
      <c r="C17" s="12">
        <f>C15+10*LOG10(C42/1000000)</f>
        <v>41.56302500767287</v>
      </c>
      <c r="D17" s="12">
        <f>D15+10*LOG10(D42/1000000)</f>
        <v>41.56302500767287</v>
      </c>
    </row>
    <row r="18" spans="1:4" ht="45">
      <c r="A18" s="16" t="s">
        <v>37</v>
      </c>
      <c r="B18" s="12">
        <f>B19+10*LOG10(B12/B13)-B20</f>
        <v>14.380899869919437</v>
      </c>
      <c r="C18" s="12">
        <f>C19+10*LOG10(C12/C13)-C20</f>
        <v>14.380899869919437</v>
      </c>
      <c r="D18" s="12">
        <f>D19+10*LOG10(D12/D13)-D20</f>
        <v>14.380899869919437</v>
      </c>
    </row>
    <row r="19" spans="1:4" ht="15">
      <c r="A19" s="7" t="s">
        <v>39</v>
      </c>
      <c r="B19" s="12">
        <v>8</v>
      </c>
      <c r="C19" s="12">
        <v>8</v>
      </c>
      <c r="D19" s="12">
        <v>8</v>
      </c>
    </row>
    <row r="20" spans="1:4" ht="45">
      <c r="A20" s="17" t="s">
        <v>41</v>
      </c>
      <c r="B20" s="86">
        <v>2.65</v>
      </c>
      <c r="C20" s="86">
        <v>2.65</v>
      </c>
      <c r="D20" s="86">
        <v>2.65</v>
      </c>
    </row>
    <row r="21" spans="1:4" ht="61.5" customHeight="1">
      <c r="A21" s="28" t="s">
        <v>43</v>
      </c>
      <c r="B21" s="15">
        <v>0</v>
      </c>
      <c r="C21" s="15">
        <v>0</v>
      </c>
      <c r="D21" s="15">
        <v>0</v>
      </c>
    </row>
    <row r="22" spans="1:4" ht="15">
      <c r="A22" s="7" t="s">
        <v>45</v>
      </c>
      <c r="B22" s="12">
        <v>0</v>
      </c>
      <c r="C22" s="12">
        <v>0</v>
      </c>
      <c r="D22" s="12">
        <v>0</v>
      </c>
    </row>
    <row r="23" spans="1:4" ht="15">
      <c r="A23" s="7" t="s">
        <v>47</v>
      </c>
      <c r="B23" s="12">
        <v>0</v>
      </c>
      <c r="C23" s="12">
        <v>0</v>
      </c>
      <c r="D23" s="12">
        <v>0</v>
      </c>
    </row>
    <row r="24" spans="1:4" ht="30">
      <c r="A24" s="7" t="s">
        <v>48</v>
      </c>
      <c r="B24" s="12">
        <v>3</v>
      </c>
      <c r="C24" s="12">
        <v>3</v>
      </c>
      <c r="D24" s="12">
        <v>3</v>
      </c>
    </row>
    <row r="25" spans="1:4" ht="15">
      <c r="A25" s="7" t="s">
        <v>49</v>
      </c>
      <c r="B25" s="9" t="s">
        <v>16</v>
      </c>
      <c r="C25" s="9" t="s">
        <v>16</v>
      </c>
      <c r="D25" s="9" t="s">
        <v>16</v>
      </c>
    </row>
    <row r="26" spans="1:4" ht="15">
      <c r="A26" s="7" t="s">
        <v>51</v>
      </c>
      <c r="B26" s="12">
        <f>B17+B18+B21-B23-B24</f>
        <v>52.943924877592309</v>
      </c>
      <c r="C26" s="12">
        <f>C17+C18+C21-C23-C24</f>
        <v>52.943924877592309</v>
      </c>
      <c r="D26" s="12">
        <f>D17+D18+D21-D23-D24</f>
        <v>52.943924877592309</v>
      </c>
    </row>
    <row r="27" spans="1:4">
      <c r="A27" s="4" t="s">
        <v>52</v>
      </c>
      <c r="B27" s="13"/>
      <c r="C27" s="13"/>
      <c r="D27" s="13"/>
    </row>
    <row r="28" spans="1:4" ht="15">
      <c r="A28" s="7" t="s">
        <v>53</v>
      </c>
      <c r="B28" s="12">
        <v>2</v>
      </c>
      <c r="C28" s="12">
        <v>2</v>
      </c>
      <c r="D28" s="12">
        <v>1</v>
      </c>
    </row>
    <row r="29" spans="1:4" ht="15">
      <c r="A29" s="7" t="s">
        <v>54</v>
      </c>
      <c r="B29" s="12">
        <v>2</v>
      </c>
      <c r="C29" s="12">
        <v>2</v>
      </c>
      <c r="D29" s="12">
        <v>1</v>
      </c>
    </row>
    <row r="30" spans="1:4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 ht="15">
      <c r="A31" s="7" t="s">
        <v>57</v>
      </c>
      <c r="B31" s="12">
        <v>0</v>
      </c>
      <c r="C31" s="12">
        <v>-3</v>
      </c>
      <c r="D31" s="12">
        <v>-3</v>
      </c>
    </row>
    <row r="32" spans="1:4" ht="45">
      <c r="A32" s="16" t="s">
        <v>58</v>
      </c>
      <c r="B32" s="12">
        <v>0</v>
      </c>
      <c r="C32" s="12">
        <v>0</v>
      </c>
      <c r="D32" s="12">
        <v>0</v>
      </c>
    </row>
    <row r="33" spans="1:4" ht="28.5">
      <c r="A33" s="21" t="s">
        <v>107</v>
      </c>
      <c r="B33" s="12">
        <v>0</v>
      </c>
      <c r="C33" s="12">
        <v>0</v>
      </c>
      <c r="D33" s="12">
        <v>0</v>
      </c>
    </row>
    <row r="34" spans="1:4" ht="30">
      <c r="A34" s="7" t="s">
        <v>60</v>
      </c>
      <c r="B34" s="12">
        <v>1</v>
      </c>
      <c r="C34" s="12">
        <v>1</v>
      </c>
      <c r="D34" s="12">
        <v>1</v>
      </c>
    </row>
    <row r="35" spans="1:4" ht="15">
      <c r="A35" s="7" t="s">
        <v>61</v>
      </c>
      <c r="B35" s="8">
        <v>7</v>
      </c>
      <c r="C35" s="8">
        <v>7</v>
      </c>
      <c r="D35" s="8">
        <v>7</v>
      </c>
    </row>
    <row r="36" spans="1:4" ht="15">
      <c r="A36" s="7" t="s">
        <v>62</v>
      </c>
      <c r="B36" s="8">
        <v>-174</v>
      </c>
      <c r="C36" s="8">
        <v>-174</v>
      </c>
      <c r="D36" s="8">
        <v>-174</v>
      </c>
    </row>
    <row r="37" spans="1:4" ht="15">
      <c r="A37" s="16" t="s">
        <v>63</v>
      </c>
      <c r="B37" s="12" t="s">
        <v>16</v>
      </c>
      <c r="C37" s="12" t="s">
        <v>16</v>
      </c>
      <c r="D37" s="12" t="s">
        <v>16</v>
      </c>
    </row>
    <row r="38" spans="1:4" ht="15">
      <c r="A38" s="17" t="s">
        <v>65</v>
      </c>
      <c r="B38" s="86">
        <v>-169.3</v>
      </c>
      <c r="C38" s="86">
        <v>-169.3</v>
      </c>
      <c r="D38" s="86">
        <v>-169.3</v>
      </c>
    </row>
    <row r="39" spans="1:4" ht="30">
      <c r="A39" s="7" t="s">
        <v>108</v>
      </c>
      <c r="B39" s="9" t="s">
        <v>16</v>
      </c>
      <c r="C39" s="9" t="s">
        <v>16</v>
      </c>
      <c r="D39" s="9" t="s">
        <v>16</v>
      </c>
    </row>
    <row r="40" spans="1:4" ht="30">
      <c r="A40" s="7" t="s">
        <v>109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 ht="15">
      <c r="A41" s="21" t="s">
        <v>68</v>
      </c>
      <c r="B41" s="12" t="s">
        <v>16</v>
      </c>
      <c r="C41" s="12" t="s">
        <v>16</v>
      </c>
      <c r="D41" s="12" t="s">
        <v>16</v>
      </c>
    </row>
    <row r="42" spans="1:4" ht="15">
      <c r="A42" s="29" t="s">
        <v>70</v>
      </c>
      <c r="B42" s="15">
        <f>20*180*1000</f>
        <v>3600000</v>
      </c>
      <c r="C42" s="15">
        <f t="shared" ref="C42:D42" si="0">20*180*1000</f>
        <v>3600000</v>
      </c>
      <c r="D42" s="15">
        <f t="shared" si="0"/>
        <v>3600000</v>
      </c>
    </row>
    <row r="43" spans="1:4" ht="15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 ht="15">
      <c r="A44" s="7" t="s">
        <v>72</v>
      </c>
      <c r="B44" s="12">
        <f>B40+10*LOG10(B42)</f>
        <v>-99.426163351637527</v>
      </c>
      <c r="C44" s="12">
        <f>C40+10*LOG10(C42)</f>
        <v>-99.426163351637527</v>
      </c>
      <c r="D44" s="12">
        <f>D40+10*LOG10(D42)</f>
        <v>-99.426163351637527</v>
      </c>
    </row>
    <row r="45" spans="1:4" ht="15">
      <c r="A45" s="21" t="s">
        <v>73</v>
      </c>
      <c r="B45" s="12" t="s">
        <v>16</v>
      </c>
      <c r="C45" s="12" t="s">
        <v>16</v>
      </c>
      <c r="D45" s="12" t="s">
        <v>16</v>
      </c>
    </row>
    <row r="46" spans="1:4" ht="15">
      <c r="A46" s="29" t="s">
        <v>75</v>
      </c>
      <c r="B46" s="15">
        <v>-9.7899999999999991</v>
      </c>
      <c r="C46" s="15">
        <v>-9.7899999999999991</v>
      </c>
      <c r="D46" s="15">
        <v>-6.04</v>
      </c>
    </row>
    <row r="47" spans="1:4" ht="15">
      <c r="A47" s="7" t="s">
        <v>76</v>
      </c>
      <c r="B47" s="12">
        <v>2</v>
      </c>
      <c r="C47" s="12">
        <v>2</v>
      </c>
      <c r="D47" s="12">
        <v>2</v>
      </c>
    </row>
    <row r="48" spans="1:4" ht="30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>
      <c r="A49" s="7" t="s">
        <v>79</v>
      </c>
      <c r="B49" s="8">
        <v>0</v>
      </c>
      <c r="C49" s="8">
        <v>0</v>
      </c>
      <c r="D49" s="8">
        <v>0</v>
      </c>
    </row>
    <row r="50" spans="1:4" ht="30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30">
      <c r="A51" s="7" t="s">
        <v>82</v>
      </c>
      <c r="B51" s="12">
        <f>B44+B46+B47-B49</f>
        <v>-107.21616335163753</v>
      </c>
      <c r="C51" s="12">
        <f>C44+C46+C47-C49</f>
        <v>-107.21616335163753</v>
      </c>
      <c r="D51" s="12">
        <f>D44+D46+D47-D49</f>
        <v>-103.46616335163753</v>
      </c>
    </row>
    <row r="52" spans="1:4" ht="30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30">
      <c r="A53" s="30" t="s">
        <v>85</v>
      </c>
      <c r="B53" s="23">
        <f>B26+B30+B33-B34-B51</f>
        <v>159.16008822922984</v>
      </c>
      <c r="C53" s="23">
        <f t="shared" ref="C53:D53" si="1">C26+C30+C33-C34-C51</f>
        <v>156.16008822922984</v>
      </c>
      <c r="D53" s="23">
        <f t="shared" si="1"/>
        <v>152.41008822922984</v>
      </c>
    </row>
    <row r="54" spans="1:4">
      <c r="A54" s="4" t="s">
        <v>86</v>
      </c>
      <c r="B54" s="13"/>
      <c r="C54" s="13"/>
      <c r="D54" s="13"/>
    </row>
    <row r="55" spans="1:4" ht="16.5" customHeight="1">
      <c r="A55" s="17" t="s">
        <v>87</v>
      </c>
      <c r="B55" s="86">
        <v>8</v>
      </c>
      <c r="C55" s="86">
        <v>8</v>
      </c>
      <c r="D55" s="86">
        <v>8</v>
      </c>
    </row>
    <row r="56" spans="1:4" ht="30">
      <c r="A56" s="16" t="s">
        <v>89</v>
      </c>
      <c r="B56" s="26" t="s">
        <v>16</v>
      </c>
      <c r="C56" s="26" t="s">
        <v>16</v>
      </c>
      <c r="D56" s="26" t="s">
        <v>16</v>
      </c>
    </row>
    <row r="57" spans="1:4" ht="30">
      <c r="A57" s="14" t="s">
        <v>90</v>
      </c>
      <c r="B57" s="86">
        <v>8.4499999999999993</v>
      </c>
      <c r="C57" s="86">
        <v>8.4499999999999993</v>
      </c>
      <c r="D57" s="86">
        <v>8.4499999999999993</v>
      </c>
    </row>
    <row r="58" spans="1:4" ht="15">
      <c r="A58" s="17" t="s">
        <v>91</v>
      </c>
      <c r="B58" s="86">
        <v>0</v>
      </c>
      <c r="C58" s="86">
        <v>0</v>
      </c>
      <c r="D58" s="86">
        <v>0</v>
      </c>
    </row>
    <row r="59" spans="1:4" ht="15">
      <c r="A59" s="17" t="s">
        <v>92</v>
      </c>
      <c r="B59" s="86">
        <v>12.5</v>
      </c>
      <c r="C59" s="86">
        <v>12.5</v>
      </c>
      <c r="D59" s="86">
        <v>12.5</v>
      </c>
    </row>
    <row r="60" spans="1:4" ht="15">
      <c r="A60" s="17" t="s">
        <v>93</v>
      </c>
      <c r="B60" s="86">
        <v>0</v>
      </c>
      <c r="C60" s="86">
        <v>0</v>
      </c>
      <c r="D60" s="86">
        <v>0</v>
      </c>
    </row>
    <row r="61" spans="1:4" ht="30">
      <c r="A61" s="31" t="s">
        <v>110</v>
      </c>
      <c r="B61" s="25" t="s">
        <v>16</v>
      </c>
      <c r="C61" s="25" t="s">
        <v>16</v>
      </c>
      <c r="D61" s="25" t="s">
        <v>16</v>
      </c>
    </row>
    <row r="62" spans="1:4" ht="30">
      <c r="A62" s="30" t="s">
        <v>111</v>
      </c>
      <c r="B62" s="23">
        <f>B53-B57+B58-B59+B60</f>
        <v>138.21008822922985</v>
      </c>
      <c r="C62" s="23">
        <f t="shared" ref="C62:D62" si="2">C53-C57+C58-C59+C60</f>
        <v>135.21008822922985</v>
      </c>
      <c r="D62" s="23">
        <f t="shared" si="2"/>
        <v>131.46008822922985</v>
      </c>
    </row>
    <row r="63" spans="1:4">
      <c r="C63" s="2"/>
      <c r="D63" s="2"/>
    </row>
    <row r="64" spans="1:4" ht="15">
      <c r="A64" s="31" t="s">
        <v>97</v>
      </c>
      <c r="B64" s="25" t="s">
        <v>16</v>
      </c>
      <c r="C64" s="25" t="s">
        <v>16</v>
      </c>
      <c r="D64" s="25" t="s">
        <v>16</v>
      </c>
    </row>
    <row r="65" spans="1:4" ht="15">
      <c r="A65" s="30" t="s">
        <v>98</v>
      </c>
      <c r="B65" s="23">
        <f>B17-B23-B51+B21+B33</f>
        <v>148.77918835931041</v>
      </c>
      <c r="C65" s="23">
        <f>C17-C23-C51+C21+C33</f>
        <v>148.77918835931041</v>
      </c>
      <c r="D65" s="23">
        <f>D17-D23-D51+D21+D33</f>
        <v>145.02918835931041</v>
      </c>
    </row>
  </sheetData>
  <mergeCells count="1">
    <mergeCell ref="B1:D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pane xSplit="1" ySplit="1" topLeftCell="B2" activePane="bottomRight" state="frozen"/>
      <selection pane="topRight"/>
      <selection pane="bottomLeft"/>
      <selection pane="bottomRight" activeCell="D70" sqref="D70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spans="1:5" ht="14.25" customHeight="1">
      <c r="A1" s="3"/>
      <c r="B1" s="100" t="s">
        <v>125</v>
      </c>
      <c r="C1" s="100"/>
      <c r="D1" s="100" t="s">
        <v>132</v>
      </c>
      <c r="E1" s="100"/>
    </row>
    <row r="2" spans="1:5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</row>
    <row r="3" spans="1: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</row>
    <row r="4" spans="1: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</row>
    <row r="5" spans="1: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</row>
    <row r="6" spans="1: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</row>
    <row r="7" spans="1:5" ht="30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</row>
    <row r="8" spans="1: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</row>
    <row r="9" spans="1:5" ht="15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</row>
    <row r="10" spans="1:5" ht="15">
      <c r="A10" s="7" t="s">
        <v>23</v>
      </c>
      <c r="B10" s="12">
        <v>3</v>
      </c>
      <c r="C10" s="12">
        <v>3</v>
      </c>
      <c r="D10" s="8">
        <v>3</v>
      </c>
      <c r="E10" s="8">
        <v>3</v>
      </c>
    </row>
    <row r="11" spans="1:5">
      <c r="A11" s="4" t="s">
        <v>24</v>
      </c>
      <c r="B11" s="13"/>
      <c r="C11" s="13"/>
      <c r="D11" s="13"/>
      <c r="E11" s="13"/>
    </row>
    <row r="12" spans="1: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</row>
    <row r="13" spans="1:5" ht="15">
      <c r="A13" s="14" t="s">
        <v>27</v>
      </c>
      <c r="B13" s="86">
        <v>4</v>
      </c>
      <c r="C13" s="86">
        <v>4</v>
      </c>
      <c r="D13" s="86">
        <v>2</v>
      </c>
      <c r="E13" s="86">
        <v>2</v>
      </c>
    </row>
    <row r="14" spans="1:5" ht="15">
      <c r="A14" s="16" t="s">
        <v>29</v>
      </c>
      <c r="B14" s="12">
        <v>1</v>
      </c>
      <c r="C14" s="12">
        <v>1</v>
      </c>
      <c r="D14" s="8">
        <v>1</v>
      </c>
      <c r="E14" s="8">
        <v>1</v>
      </c>
    </row>
    <row r="15" spans="1:5" ht="15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</row>
    <row r="16" spans="1: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</row>
    <row r="17" spans="1: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</row>
    <row r="18" spans="1:5" ht="45">
      <c r="A18" s="16" t="s">
        <v>37</v>
      </c>
      <c r="B18" s="12">
        <f>B19+10*LOG10(B12/B14)-B20</f>
        <v>0</v>
      </c>
      <c r="C18" s="12">
        <f>C19+10*LOG10(C12/C14)-C20</f>
        <v>-3</v>
      </c>
      <c r="D18" s="8">
        <f>D19+10*LOG10(D12/D14)-D20</f>
        <v>0</v>
      </c>
      <c r="E18" s="8">
        <f>E19+10*LOG10(E12/E14)-E20</f>
        <v>-3</v>
      </c>
    </row>
    <row r="19" spans="1: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</row>
    <row r="20" spans="1:5" ht="45">
      <c r="A20" s="16" t="s">
        <v>41</v>
      </c>
      <c r="B20" s="12">
        <v>0</v>
      </c>
      <c r="C20" s="12">
        <v>0</v>
      </c>
      <c r="D20" s="8">
        <v>0</v>
      </c>
      <c r="E20" s="8">
        <v>0</v>
      </c>
    </row>
    <row r="21" spans="1:5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</row>
    <row r="22" spans="1: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</row>
    <row r="23" spans="1: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</row>
    <row r="24" spans="1: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</row>
    <row r="25" spans="1:5" ht="15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</row>
    <row r="26" spans="1: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</row>
    <row r="27" spans="1:5">
      <c r="A27" s="4" t="s">
        <v>52</v>
      </c>
      <c r="B27" s="13"/>
      <c r="C27" s="13"/>
      <c r="D27" s="13"/>
      <c r="E27" s="13"/>
    </row>
    <row r="28" spans="1:5" ht="15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</row>
    <row r="29" spans="1:5" ht="15">
      <c r="A29" s="17" t="s">
        <v>54</v>
      </c>
      <c r="B29" s="86">
        <v>4</v>
      </c>
      <c r="C29" s="86">
        <v>4</v>
      </c>
      <c r="D29" s="86">
        <v>2</v>
      </c>
      <c r="E29" s="86">
        <v>2</v>
      </c>
    </row>
    <row r="30" spans="1:5" ht="45">
      <c r="A30" s="7" t="s">
        <v>56</v>
      </c>
      <c r="B30" s="12">
        <f>B31+10*LOG10(B28/B13)-B32</f>
        <v>14.020599913279625</v>
      </c>
      <c r="C30" s="12">
        <f>C31+10*LOG10(C28/C13)-C32</f>
        <v>14.020599913279625</v>
      </c>
      <c r="D30" s="8">
        <f>D31+10*LOG10(D28/D13)-D32</f>
        <v>17.030899869919438</v>
      </c>
      <c r="E30" s="8">
        <f>E31+10*LOG10(E28/E13)-E32</f>
        <v>17.030899869919438</v>
      </c>
    </row>
    <row r="31" spans="1: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</row>
    <row r="32" spans="1:5" ht="45">
      <c r="A32" s="17" t="s">
        <v>58</v>
      </c>
      <c r="B32" s="86">
        <v>0</v>
      </c>
      <c r="C32" s="86">
        <v>0</v>
      </c>
      <c r="D32" s="86">
        <v>0</v>
      </c>
      <c r="E32" s="86">
        <v>0</v>
      </c>
    </row>
    <row r="33" spans="1:5" ht="28.5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</row>
    <row r="34" spans="1: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</row>
    <row r="35" spans="1: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</row>
    <row r="36" spans="1: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</row>
    <row r="37" spans="1:5" ht="15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</row>
    <row r="38" spans="1:5" ht="15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</row>
    <row r="39" spans="1:5" ht="30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  <c r="D39" s="8">
        <f>10*LOG10(10^((D35+D36)/10)+10^(D37/10))</f>
        <v>-164.03352307536667</v>
      </c>
      <c r="E39" s="8">
        <f>10*LOG10(10^((E35+E36)/10)+10^(E37/10))</f>
        <v>-164.03352307536667</v>
      </c>
    </row>
    <row r="40" spans="1: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</row>
    <row r="41" spans="1:5" ht="15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</row>
    <row r="42" spans="1:5" ht="15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</row>
    <row r="43" spans="1:5" ht="15">
      <c r="A43" s="7" t="s">
        <v>71</v>
      </c>
      <c r="B43" s="12">
        <f>B39+10*LOG10(B41)</f>
        <v>-100.75166916208563</v>
      </c>
      <c r="C43" s="12">
        <f>C39+10*LOG10(C41)</f>
        <v>-100.75166916208563</v>
      </c>
      <c r="D43" s="8">
        <f>D39+10*LOG10(D41)</f>
        <v>-103.82163008466729</v>
      </c>
      <c r="E43" s="8">
        <f>E39+10*LOG10(E41)</f>
        <v>-103.82163008466729</v>
      </c>
    </row>
    <row r="44" spans="1: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</row>
    <row r="45" spans="1:5" ht="15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</row>
    <row r="46" spans="1:5" ht="15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</row>
    <row r="47" spans="1: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</row>
    <row r="48" spans="1: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</row>
    <row r="49" spans="1: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</row>
    <row r="50" spans="1:5" ht="30">
      <c r="A50" s="7" t="s">
        <v>80</v>
      </c>
      <c r="B50" s="12">
        <f>B43+B45+B47-B48</f>
        <v>-112.63166916208563</v>
      </c>
      <c r="C50" s="12">
        <f>C43+C45+C47-C48</f>
        <v>-112.63166916208563</v>
      </c>
      <c r="D50" s="8">
        <f>D43+D45+D47-D48</f>
        <v>-111.82163008466729</v>
      </c>
      <c r="E50" s="8">
        <f>E43+E45+E47-E48</f>
        <v>-111.82163008466729</v>
      </c>
    </row>
    <row r="51" spans="1:5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</row>
    <row r="52" spans="1:5" ht="30">
      <c r="A52" s="22" t="s">
        <v>83</v>
      </c>
      <c r="B52" s="23">
        <f>B25+B30+B33-B34-B50</f>
        <v>145.65226907536527</v>
      </c>
      <c r="C52" s="23">
        <f>C25+C30+C33-C34-C50</f>
        <v>142.65226907536527</v>
      </c>
      <c r="D52" s="23">
        <f>D25+D30+D33-D34-D50</f>
        <v>147.85252995458671</v>
      </c>
      <c r="E52" s="23">
        <f>E25+E30+E33-E34-E50</f>
        <v>144.85252995458671</v>
      </c>
    </row>
    <row r="53" spans="1:5" ht="30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</row>
    <row r="54" spans="1:5">
      <c r="A54" s="4" t="s">
        <v>86</v>
      </c>
      <c r="B54" s="13"/>
      <c r="C54" s="13"/>
      <c r="D54" s="13"/>
      <c r="E54" s="13"/>
    </row>
    <row r="55" spans="1:5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</row>
    <row r="56" spans="1:5" ht="30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</row>
    <row r="57" spans="1:5" ht="30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</row>
    <row r="58" spans="1:5" ht="15">
      <c r="A58" s="17" t="s">
        <v>91</v>
      </c>
      <c r="B58" s="86">
        <v>0</v>
      </c>
      <c r="C58" s="86">
        <v>0</v>
      </c>
      <c r="D58" s="86">
        <v>0</v>
      </c>
      <c r="E58" s="86">
        <v>0</v>
      </c>
    </row>
    <row r="59" spans="1:5" ht="15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</row>
    <row r="60" spans="1:5" ht="15">
      <c r="A60" s="17" t="s">
        <v>93</v>
      </c>
      <c r="B60" s="86">
        <v>0</v>
      </c>
      <c r="C60" s="86">
        <v>0</v>
      </c>
      <c r="D60" s="86">
        <v>0</v>
      </c>
      <c r="E60" s="86">
        <v>0</v>
      </c>
    </row>
    <row r="61" spans="1:5" ht="30">
      <c r="A61" s="22" t="s">
        <v>110</v>
      </c>
      <c r="B61" s="23">
        <f>B52-B56+B58-B59+B60</f>
        <v>124.70226907536528</v>
      </c>
      <c r="C61" s="23">
        <f>C52-C56+C58-C59+C60</f>
        <v>121.70226907536528</v>
      </c>
      <c r="D61" s="23">
        <f>D52-D56+D58-D59+D60</f>
        <v>129.01252995458671</v>
      </c>
      <c r="E61" s="23">
        <f>E52-E56+E58-E59+E60</f>
        <v>126.01252995458671</v>
      </c>
    </row>
    <row r="62" spans="1:5" ht="30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</row>
    <row r="63" spans="1:5">
      <c r="C63" s="2"/>
      <c r="E63" s="2"/>
    </row>
    <row r="64" spans="1:5" ht="15">
      <c r="A64" s="22" t="s">
        <v>97</v>
      </c>
      <c r="B64" s="23">
        <f>B17+B22-B50+B21+B33</f>
        <v>135.63166916208564</v>
      </c>
      <c r="C64" s="23">
        <f>C17+C22-C50+C21+C33</f>
        <v>135.63166916208564</v>
      </c>
      <c r="D64" s="23">
        <f>D17+D22-D50+D21+D33</f>
        <v>134.82163008466728</v>
      </c>
      <c r="E64" s="23">
        <f>E17+E22-E50+E21+E33</f>
        <v>134.82163008466728</v>
      </c>
    </row>
    <row r="65" spans="1:5" ht="15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</row>
  </sheetData>
  <mergeCells count="2">
    <mergeCell ref="B1:C1"/>
    <mergeCell ref="D1:E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7" width="20.25" style="1" customWidth="1"/>
    <col min="8" max="16384" width="9" style="1"/>
  </cols>
  <sheetData>
    <row r="1" spans="1:6" ht="15">
      <c r="A1" s="40" t="s">
        <v>0</v>
      </c>
    </row>
    <row r="2" spans="1:6" ht="30">
      <c r="A2" s="41" t="s">
        <v>1</v>
      </c>
    </row>
    <row r="3" spans="1:6" ht="15">
      <c r="A3" s="30" t="s">
        <v>2</v>
      </c>
    </row>
    <row r="5" spans="1:6" ht="28.35" customHeight="1">
      <c r="A5" s="42" t="s">
        <v>3</v>
      </c>
      <c r="B5" s="96" t="s">
        <v>4</v>
      </c>
      <c r="C5" s="96"/>
      <c r="D5" s="96"/>
      <c r="E5" s="96"/>
      <c r="F5" s="96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 ht="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 ht="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 ht="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 ht="15">
      <c r="A32" s="4" t="s">
        <v>52</v>
      </c>
      <c r="B32" s="52"/>
      <c r="C32" s="52"/>
      <c r="D32" s="52"/>
      <c r="E32" s="52"/>
      <c r="F32" s="45"/>
    </row>
    <row r="33" spans="1:6" ht="45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5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5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60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60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 ht="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 ht="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 ht="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 ht="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 ht="15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 ht="15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 ht="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30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30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30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30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 ht="15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7" t="s">
        <v>101</v>
      </c>
    </row>
    <row r="61" spans="1:7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8"/>
    </row>
    <row r="62" spans="1:7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8"/>
    </row>
    <row r="63" spans="1:7" ht="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8"/>
    </row>
    <row r="64" spans="1:7" ht="15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8"/>
    </row>
    <row r="65" spans="1:7" ht="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9"/>
    </row>
    <row r="66" spans="1:7" ht="30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30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 ht="15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 ht="15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 ht="15">
      <c r="A75" s="38"/>
      <c r="B75" s="2"/>
      <c r="C75" s="2"/>
      <c r="D75" s="2"/>
      <c r="E75" s="35"/>
      <c r="F75" s="39"/>
    </row>
    <row r="77" spans="1:7" ht="15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5"/>
  <sheetViews>
    <sheetView zoomScaleNormal="100" workbookViewId="0">
      <pane xSplit="1" ySplit="1" topLeftCell="Y41" activePane="bottomRight" state="frozen"/>
      <selection pane="topRight"/>
      <selection pane="bottomLeft"/>
      <selection pane="bottomRight" activeCell="AF1" sqref="AF1:AH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7" width="12.25" style="1" bestFit="1" customWidth="1"/>
    <col min="18" max="19" width="15.625" style="1" bestFit="1" customWidth="1"/>
    <col min="20" max="20" width="17.75" style="1" customWidth="1"/>
    <col min="21" max="21" width="15.5" style="1" customWidth="1"/>
    <col min="22" max="22" width="9" style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29" width="13.375" style="1" bestFit="1" customWidth="1"/>
    <col min="30" max="31" width="16.75" style="1" bestFit="1" customWidth="1"/>
    <col min="32" max="32" width="15.625" style="2" customWidth="1"/>
    <col min="33" max="34" width="15.625" style="1" customWidth="1"/>
    <col min="35" max="16384" width="9" style="1"/>
  </cols>
  <sheetData>
    <row r="1" spans="1:34" ht="14.25" customHeight="1">
      <c r="A1" s="3"/>
      <c r="B1" s="100" t="s">
        <v>102</v>
      </c>
      <c r="C1" s="100"/>
      <c r="D1" s="100"/>
      <c r="E1" s="100" t="s">
        <v>103</v>
      </c>
      <c r="F1" s="100"/>
      <c r="G1" s="100"/>
      <c r="H1" s="101" t="s">
        <v>115</v>
      </c>
      <c r="I1" s="101"/>
      <c r="J1" s="101"/>
      <c r="K1" s="100" t="s">
        <v>116</v>
      </c>
      <c r="L1" s="100"/>
      <c r="M1" s="100"/>
      <c r="N1" s="100" t="s">
        <v>117</v>
      </c>
      <c r="O1" s="100"/>
      <c r="P1" s="100"/>
      <c r="Q1" s="100" t="s">
        <v>126</v>
      </c>
      <c r="R1" s="100"/>
      <c r="S1" s="100"/>
      <c r="T1" s="100" t="s">
        <v>131</v>
      </c>
      <c r="U1" s="100"/>
      <c r="V1" s="100"/>
      <c r="W1" s="100" t="s">
        <v>132</v>
      </c>
      <c r="X1" s="100"/>
      <c r="Y1" s="100"/>
      <c r="Z1" s="100" t="s">
        <v>133</v>
      </c>
      <c r="AA1" s="100"/>
      <c r="AB1" s="100"/>
      <c r="AC1" s="100" t="s">
        <v>134</v>
      </c>
      <c r="AD1" s="100"/>
      <c r="AE1" s="100"/>
      <c r="AF1" s="100" t="s">
        <v>135</v>
      </c>
      <c r="AG1" s="100"/>
      <c r="AH1" s="100"/>
    </row>
    <row r="2" spans="1:34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4" t="s">
        <v>105</v>
      </c>
      <c r="AE2" s="94" t="s">
        <v>106</v>
      </c>
      <c r="AF2" s="5" t="s">
        <v>104</v>
      </c>
      <c r="AG2" s="95" t="s">
        <v>105</v>
      </c>
      <c r="AH2" s="95" t="s">
        <v>106</v>
      </c>
    </row>
    <row r="3" spans="1:34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</row>
    <row r="4" spans="1:34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</row>
    <row r="5" spans="1:34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</row>
    <row r="6" spans="1:34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</row>
    <row r="7" spans="1:34" ht="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27">
        <v>0.01</v>
      </c>
    </row>
    <row r="8" spans="1:34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</row>
    <row r="9" spans="1:34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</row>
    <row r="10" spans="1:34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</row>
    <row r="11" spans="1:34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4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</row>
    <row r="13" spans="1:34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</row>
    <row r="14" spans="1:34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</row>
    <row r="15" spans="1:34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</row>
    <row r="16" spans="1:34" ht="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:AE16" si="4">AC15+10*LOG10(AC4)</f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>AF15+10*LOG10(AF4)</f>
        <v>49.010299956639813</v>
      </c>
      <c r="AG16" s="12">
        <f>AG15+10*LOG10(AG4)</f>
        <v>49.010299956639813</v>
      </c>
      <c r="AH16" s="12">
        <f>AH15+10*LOG10(AH4)</f>
        <v>49.010299956639813</v>
      </c>
    </row>
    <row r="17" spans="1:34" ht="30">
      <c r="A17" s="7" t="s">
        <v>35</v>
      </c>
      <c r="B17" s="12">
        <f t="shared" ref="B17:J17" si="5">B15+10*LOG10(B41/1000000)</f>
        <v>45.365137424788934</v>
      </c>
      <c r="C17" s="12">
        <f t="shared" si="5"/>
        <v>45.365137424788934</v>
      </c>
      <c r="D17" s="12">
        <f t="shared" si="5"/>
        <v>45.365137424788934</v>
      </c>
      <c r="E17" s="12">
        <f t="shared" si="5"/>
        <v>45.365137424788934</v>
      </c>
      <c r="F17" s="12"/>
      <c r="G17" s="12">
        <f t="shared" si="5"/>
        <v>45.365137424788934</v>
      </c>
      <c r="H17" s="74">
        <f t="shared" si="5"/>
        <v>45.365137424788934</v>
      </c>
      <c r="I17" s="74">
        <f t="shared" si="5"/>
        <v>45.365137424788934</v>
      </c>
      <c r="J17" s="74">
        <f t="shared" si="5"/>
        <v>45.365137424788934</v>
      </c>
      <c r="K17" s="12">
        <f t="shared" ref="K17:P17" si="6">K15+10*LOG10(K41/1000000)</f>
        <v>45.365137424788934</v>
      </c>
      <c r="L17" s="12">
        <f t="shared" si="6"/>
        <v>45.365137424788934</v>
      </c>
      <c r="M17" s="12">
        <f t="shared" si="6"/>
        <v>45.365137424788934</v>
      </c>
      <c r="N17" s="12">
        <f t="shared" si="6"/>
        <v>45.365137424788934</v>
      </c>
      <c r="O17" s="12">
        <f t="shared" si="6"/>
        <v>45.365137424788934</v>
      </c>
      <c r="P17" s="12">
        <f t="shared" si="6"/>
        <v>45.365137424788934</v>
      </c>
      <c r="Q17" s="12">
        <f t="shared" ref="Q17:V17" si="7">Q15+10*LOG10(Q41/1000000)</f>
        <v>45.365137424788934</v>
      </c>
      <c r="R17" s="12">
        <f t="shared" si="7"/>
        <v>45.365137424788934</v>
      </c>
      <c r="S17" s="12">
        <f t="shared" si="7"/>
        <v>45.365137424788934</v>
      </c>
      <c r="T17" s="8">
        <f t="shared" si="7"/>
        <v>45.365137424788934</v>
      </c>
      <c r="U17" s="8">
        <f t="shared" si="7"/>
        <v>45.365137424788934</v>
      </c>
      <c r="V17" s="8">
        <f t="shared" si="7"/>
        <v>45.365137424788934</v>
      </c>
      <c r="W17" s="8">
        <f t="shared" ref="W17:AB17" si="8">W15+10*LOG10(W41/1000000)</f>
        <v>45.365137424788934</v>
      </c>
      <c r="X17" s="8">
        <f t="shared" si="8"/>
        <v>45.365137424788934</v>
      </c>
      <c r="Y17" s="8">
        <f t="shared" si="8"/>
        <v>45.365137424788934</v>
      </c>
      <c r="Z17" s="12">
        <f t="shared" si="8"/>
        <v>45.365137424788934</v>
      </c>
      <c r="AA17" s="12">
        <f t="shared" si="8"/>
        <v>45.365137424788934</v>
      </c>
      <c r="AB17" s="12">
        <f t="shared" si="8"/>
        <v>45.365137424788934</v>
      </c>
      <c r="AC17" s="12">
        <f t="shared" ref="AC17:AE17" si="9">AC15+10*LOG10(AC41/1000000)</f>
        <v>45.365137424788934</v>
      </c>
      <c r="AD17" s="12">
        <f t="shared" si="9"/>
        <v>45.365137424788934</v>
      </c>
      <c r="AE17" s="12">
        <f t="shared" si="9"/>
        <v>45.365137424788934</v>
      </c>
      <c r="AF17" s="12">
        <f>AF15+10*LOG10(AF41/1000000)</f>
        <v>45.365137424788934</v>
      </c>
      <c r="AG17" s="12">
        <f>AG15+10*LOG10(AG41/1000000)</f>
        <v>45.365137424788934</v>
      </c>
      <c r="AH17" s="12">
        <f>AH15+10*LOG10(AH41/1000000)</f>
        <v>45.365137424788934</v>
      </c>
    </row>
    <row r="18" spans="1:34" ht="45">
      <c r="A18" s="16" t="s">
        <v>37</v>
      </c>
      <c r="B18" s="12">
        <f t="shared" ref="B18:J18" si="10">B19+10*LOG10(B12/B13)-B20</f>
        <v>17.030899869919438</v>
      </c>
      <c r="C18" s="12">
        <f t="shared" si="10"/>
        <v>17.030899869919438</v>
      </c>
      <c r="D18" s="12">
        <f t="shared" si="10"/>
        <v>17.030899869919438</v>
      </c>
      <c r="E18" s="12">
        <f t="shared" si="10"/>
        <v>13.170899869919438</v>
      </c>
      <c r="F18" s="12"/>
      <c r="G18" s="12">
        <f t="shared" si="10"/>
        <v>13.170899869919438</v>
      </c>
      <c r="H18" s="74">
        <f t="shared" si="10"/>
        <v>17.030899869919438</v>
      </c>
      <c r="I18" s="74">
        <f t="shared" si="10"/>
        <v>17.030899869919438</v>
      </c>
      <c r="J18" s="74">
        <f t="shared" si="10"/>
        <v>17.030899869919438</v>
      </c>
      <c r="K18" s="12">
        <f t="shared" ref="K18:P18" si="11">K19+10*LOG10(K12/K13)-K20</f>
        <v>14.020599913279625</v>
      </c>
      <c r="L18" s="12">
        <f t="shared" si="11"/>
        <v>14.020599913279625</v>
      </c>
      <c r="M18" s="12">
        <f t="shared" si="11"/>
        <v>14.020599913279625</v>
      </c>
      <c r="N18" s="12">
        <f t="shared" si="11"/>
        <v>14.380899869919437</v>
      </c>
      <c r="O18" s="12">
        <f t="shared" si="11"/>
        <v>14.380899869919437</v>
      </c>
      <c r="P18" s="12">
        <f t="shared" si="11"/>
        <v>14.380899869919437</v>
      </c>
      <c r="Q18" s="12">
        <f t="shared" ref="Q18:V18" si="12">Q19+10*LOG10(Q12/Q13)-Q20</f>
        <v>14.020599913279625</v>
      </c>
      <c r="R18" s="12">
        <f t="shared" si="12"/>
        <v>14.020599913279625</v>
      </c>
      <c r="S18" s="12">
        <f t="shared" si="12"/>
        <v>14.020599913279625</v>
      </c>
      <c r="T18" s="8">
        <f t="shared" si="12"/>
        <v>17.030899869919438</v>
      </c>
      <c r="U18" s="8">
        <f t="shared" si="12"/>
        <v>17.030899869919438</v>
      </c>
      <c r="V18" s="8">
        <f t="shared" si="12"/>
        <v>17.030899869919438</v>
      </c>
      <c r="W18" s="8">
        <f t="shared" ref="W18:AB18" si="13">W19+10*LOG10(W12/W13)-W20</f>
        <v>17.030899869919438</v>
      </c>
      <c r="X18" s="8">
        <f t="shared" si="13"/>
        <v>17.030899869919438</v>
      </c>
      <c r="Y18" s="8">
        <f t="shared" si="13"/>
        <v>17.030899869919438</v>
      </c>
      <c r="Z18" s="12">
        <f t="shared" si="13"/>
        <v>17.030899869919438</v>
      </c>
      <c r="AA18" s="12">
        <f t="shared" si="13"/>
        <v>17.030899869919438</v>
      </c>
      <c r="AB18" s="12">
        <f t="shared" si="13"/>
        <v>17.030899869919438</v>
      </c>
      <c r="AC18" s="12">
        <f t="shared" ref="AC18:AE18" si="14">AC19+10*LOG10(AC12/AC13)-AC20</f>
        <v>14.020599913279625</v>
      </c>
      <c r="AD18" s="12">
        <f t="shared" si="14"/>
        <v>14.020599913279625</v>
      </c>
      <c r="AE18" s="12">
        <f t="shared" si="14"/>
        <v>14.020599913279625</v>
      </c>
      <c r="AF18" s="12">
        <f>AF19+10*LOG10(AF12/AF13)-AF20</f>
        <v>14.020599913279625</v>
      </c>
      <c r="AG18" s="12">
        <f>AG19+10*LOG10(AG12/AG13)-AG20</f>
        <v>14.020599913279625</v>
      </c>
      <c r="AH18" s="12">
        <f>AH19+10*LOG10(AH12/AH13)-AH20</f>
        <v>14.020599913279625</v>
      </c>
    </row>
    <row r="19" spans="1:34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</row>
    <row r="20" spans="1:34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</row>
    <row r="21" spans="1:34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</row>
    <row r="22" spans="1:34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</row>
    <row r="23" spans="1:34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</row>
    <row r="24" spans="1:34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</row>
    <row r="25" spans="1:34" ht="15">
      <c r="A25" s="7" t="s">
        <v>49</v>
      </c>
      <c r="B25" s="12">
        <f t="shared" ref="B25:J25" si="15">B17+B18+B21+B22-B24</f>
        <v>59.396037294708371</v>
      </c>
      <c r="C25" s="12">
        <f t="shared" si="15"/>
        <v>59.396037294708371</v>
      </c>
      <c r="D25" s="12">
        <f t="shared" si="15"/>
        <v>59.396037294708371</v>
      </c>
      <c r="E25" s="12">
        <f t="shared" si="15"/>
        <v>55.536037294708372</v>
      </c>
      <c r="F25" s="12"/>
      <c r="G25" s="12">
        <f t="shared" si="15"/>
        <v>55.536037294708372</v>
      </c>
      <c r="H25" s="74">
        <f t="shared" si="15"/>
        <v>59.396037294708371</v>
      </c>
      <c r="I25" s="74">
        <f t="shared" si="15"/>
        <v>59.396037294708371</v>
      </c>
      <c r="J25" s="74">
        <f t="shared" si="15"/>
        <v>59.396037294708371</v>
      </c>
      <c r="K25" s="12">
        <f t="shared" ref="K25:P25" si="16">K17+K18+K21+K22-K24</f>
        <v>56.385737338068559</v>
      </c>
      <c r="L25" s="12">
        <f t="shared" si="16"/>
        <v>56.385737338068559</v>
      </c>
      <c r="M25" s="12">
        <f t="shared" si="16"/>
        <v>56.385737338068559</v>
      </c>
      <c r="N25" s="12">
        <f t="shared" si="16"/>
        <v>56.746037294708373</v>
      </c>
      <c r="O25" s="12">
        <f t="shared" si="16"/>
        <v>56.746037294708373</v>
      </c>
      <c r="P25" s="12">
        <f t="shared" si="16"/>
        <v>56.746037294708373</v>
      </c>
      <c r="Q25" s="12">
        <f t="shared" ref="Q25:V25" si="17">Q17+Q18+Q21+Q22-Q24</f>
        <v>56.385737338068559</v>
      </c>
      <c r="R25" s="12">
        <f t="shared" si="17"/>
        <v>56.385737338068559</v>
      </c>
      <c r="S25" s="12">
        <f t="shared" si="17"/>
        <v>56.385737338068559</v>
      </c>
      <c r="T25" s="8">
        <f t="shared" si="17"/>
        <v>59.396037294708371</v>
      </c>
      <c r="U25" s="8">
        <f t="shared" si="17"/>
        <v>59.396037294708371</v>
      </c>
      <c r="V25" s="8">
        <f t="shared" si="17"/>
        <v>59.396037294708371</v>
      </c>
      <c r="W25" s="8">
        <f t="shared" ref="W25:AB25" si="18">W17+W18+W21+W22-W24</f>
        <v>59.396037294708371</v>
      </c>
      <c r="X25" s="8">
        <f t="shared" si="18"/>
        <v>59.396037294708371</v>
      </c>
      <c r="Y25" s="8">
        <f t="shared" si="18"/>
        <v>59.396037294708371</v>
      </c>
      <c r="Z25" s="12">
        <f t="shared" si="18"/>
        <v>59.396037294708371</v>
      </c>
      <c r="AA25" s="12">
        <f t="shared" si="18"/>
        <v>59.396037294708371</v>
      </c>
      <c r="AB25" s="12">
        <f t="shared" si="18"/>
        <v>59.396037294708371</v>
      </c>
      <c r="AC25" s="12">
        <f t="shared" ref="AC25:AE25" si="19">AC17+AC18+AC21+AC22-AC24</f>
        <v>56.385737338068559</v>
      </c>
      <c r="AD25" s="12">
        <f t="shared" si="19"/>
        <v>56.385737338068559</v>
      </c>
      <c r="AE25" s="12">
        <f t="shared" si="19"/>
        <v>56.385737338068559</v>
      </c>
      <c r="AF25" s="12">
        <f>AF17+AF18+AF21+AF22-AF24</f>
        <v>56.385737338068559</v>
      </c>
      <c r="AG25" s="12">
        <f>AG17+AG18+AG21+AG22-AG24</f>
        <v>56.385737338068559</v>
      </c>
      <c r="AH25" s="12">
        <f>AH17+AH18+AH21+AH22-AH24</f>
        <v>56.385737338068559</v>
      </c>
    </row>
    <row r="26" spans="1:34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</row>
    <row r="27" spans="1:34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</row>
    <row r="29" spans="1:34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</row>
    <row r="30" spans="1:34" ht="45">
      <c r="A30" s="7" t="s">
        <v>56</v>
      </c>
      <c r="B30" s="12">
        <f t="shared" ref="B30:J30" si="20">B31+10*LOG10(B28/B29)-B32</f>
        <v>0</v>
      </c>
      <c r="C30" s="12">
        <f t="shared" si="20"/>
        <v>-3</v>
      </c>
      <c r="D30" s="12">
        <f t="shared" si="20"/>
        <v>-3</v>
      </c>
      <c r="E30" s="12">
        <f t="shared" si="20"/>
        <v>0</v>
      </c>
      <c r="F30" s="12"/>
      <c r="G30" s="12">
        <f t="shared" si="20"/>
        <v>-3</v>
      </c>
      <c r="H30" s="74">
        <f t="shared" si="20"/>
        <v>0</v>
      </c>
      <c r="I30" s="74">
        <f t="shared" si="20"/>
        <v>-3</v>
      </c>
      <c r="J30" s="74">
        <f t="shared" si="20"/>
        <v>-3</v>
      </c>
      <c r="K30" s="12">
        <f t="shared" ref="K30:P30" si="21">K31+10*LOG10(K28/K29)-K32</f>
        <v>0</v>
      </c>
      <c r="L30" s="12">
        <f t="shared" si="21"/>
        <v>-3</v>
      </c>
      <c r="M30" s="12">
        <f t="shared" si="21"/>
        <v>-3</v>
      </c>
      <c r="N30" s="12">
        <f t="shared" si="21"/>
        <v>0</v>
      </c>
      <c r="O30" s="12">
        <f t="shared" si="21"/>
        <v>-3</v>
      </c>
      <c r="P30" s="12">
        <f t="shared" si="21"/>
        <v>-3</v>
      </c>
      <c r="Q30" s="12">
        <f t="shared" ref="Q30:V30" si="22">Q31+10*LOG10(Q28/Q29)-Q32</f>
        <v>0</v>
      </c>
      <c r="R30" s="12">
        <f t="shared" si="22"/>
        <v>-3</v>
      </c>
      <c r="S30" s="12">
        <f t="shared" si="22"/>
        <v>-3</v>
      </c>
      <c r="T30" s="8">
        <f t="shared" si="22"/>
        <v>0</v>
      </c>
      <c r="U30" s="8">
        <f t="shared" si="22"/>
        <v>-3</v>
      </c>
      <c r="V30" s="8">
        <f t="shared" si="22"/>
        <v>-3</v>
      </c>
      <c r="W30" s="8">
        <f t="shared" ref="W30:AB30" si="23">W31+10*LOG10(W28/W29)-W32</f>
        <v>0</v>
      </c>
      <c r="X30" s="8">
        <f t="shared" si="23"/>
        <v>-3</v>
      </c>
      <c r="Y30" s="8">
        <f t="shared" si="23"/>
        <v>-3</v>
      </c>
      <c r="Z30" s="12">
        <f t="shared" si="23"/>
        <v>0</v>
      </c>
      <c r="AA30" s="12">
        <f t="shared" si="23"/>
        <v>-3</v>
      </c>
      <c r="AB30" s="12">
        <f t="shared" si="23"/>
        <v>-3</v>
      </c>
      <c r="AC30" s="12">
        <f t="shared" ref="AC30:AE30" si="24">AC31+10*LOG10(AC28/AC29)-AC32</f>
        <v>0</v>
      </c>
      <c r="AD30" s="12">
        <f t="shared" si="24"/>
        <v>-3</v>
      </c>
      <c r="AE30" s="12">
        <f t="shared" si="24"/>
        <v>-3</v>
      </c>
      <c r="AF30" s="12">
        <f>AF31+10*LOG10(AF28/AF29)-AF32</f>
        <v>0</v>
      </c>
      <c r="AG30" s="12">
        <f>AG31+10*LOG10(AG28/AG29)-AG32</f>
        <v>-3</v>
      </c>
      <c r="AH30" s="12">
        <f>AH31+10*LOG10(AH28/AH29)-AH32</f>
        <v>-3</v>
      </c>
    </row>
    <row r="31" spans="1:34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</row>
    <row r="32" spans="1:34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</row>
    <row r="33" spans="1:34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</row>
    <row r="34" spans="1:34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</row>
    <row r="35" spans="1:34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</row>
    <row r="36" spans="1:34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</row>
    <row r="37" spans="1:34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  <c r="Z37" s="86">
        <v>-999</v>
      </c>
      <c r="AA37" s="86">
        <v>-999</v>
      </c>
      <c r="AB37" s="86">
        <v>-999</v>
      </c>
      <c r="AC37" s="86">
        <v>-999</v>
      </c>
      <c r="AD37" s="86">
        <v>-999</v>
      </c>
      <c r="AE37" s="86">
        <v>-999</v>
      </c>
      <c r="AF37" s="86">
        <v>-169.3</v>
      </c>
      <c r="AG37" s="86">
        <v>-169.3</v>
      </c>
      <c r="AH37" s="86">
        <v>-169.3</v>
      </c>
    </row>
    <row r="38" spans="1:34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12" t="s">
        <v>16</v>
      </c>
    </row>
    <row r="39" spans="1:34" ht="30">
      <c r="A39" s="7" t="s">
        <v>108</v>
      </c>
      <c r="B39" s="12">
        <f t="shared" ref="B39:J39" si="25">10*LOG10(10^((B35+B36)/10)+10^(B37/10))</f>
        <v>-167.00000000000003</v>
      </c>
      <c r="C39" s="12">
        <f t="shared" si="25"/>
        <v>-167.00000000000003</v>
      </c>
      <c r="D39" s="12">
        <f t="shared" si="25"/>
        <v>-167.00000000000003</v>
      </c>
      <c r="E39" s="12">
        <f t="shared" si="25"/>
        <v>-167.00000000000003</v>
      </c>
      <c r="F39" s="12"/>
      <c r="G39" s="12">
        <f t="shared" si="25"/>
        <v>-167.00000000000003</v>
      </c>
      <c r="H39" s="74">
        <f t="shared" si="25"/>
        <v>-167.00000000000003</v>
      </c>
      <c r="I39" s="74">
        <f t="shared" si="25"/>
        <v>-167.00000000000003</v>
      </c>
      <c r="J39" s="74">
        <f t="shared" si="25"/>
        <v>-167.00000000000003</v>
      </c>
      <c r="K39" s="12">
        <f t="shared" ref="K39:P39" si="26">10*LOG10(10^((K35+K36)/10)+10^(K37/10))</f>
        <v>-167.00000000000003</v>
      </c>
      <c r="L39" s="12">
        <f t="shared" si="26"/>
        <v>-167.00000000000003</v>
      </c>
      <c r="M39" s="12">
        <f t="shared" si="26"/>
        <v>-167.00000000000003</v>
      </c>
      <c r="N39" s="12">
        <f t="shared" si="26"/>
        <v>-164.98918835931039</v>
      </c>
      <c r="O39" s="12">
        <f t="shared" si="26"/>
        <v>-164.98918835931039</v>
      </c>
      <c r="P39" s="12">
        <f t="shared" si="26"/>
        <v>-164.98918835931039</v>
      </c>
      <c r="Q39" s="12">
        <f t="shared" ref="Q39:V39" si="27">10*LOG10(10^((Q35+Q36)/10)+10^(Q37/10))</f>
        <v>-167.00000000000003</v>
      </c>
      <c r="R39" s="12">
        <f t="shared" si="27"/>
        <v>-167.00000000000003</v>
      </c>
      <c r="S39" s="12">
        <f t="shared" si="27"/>
        <v>-167.00000000000003</v>
      </c>
      <c r="T39" s="8">
        <f t="shared" si="27"/>
        <v>-167.00000000000003</v>
      </c>
      <c r="U39" s="8">
        <f t="shared" si="27"/>
        <v>-167.00000000000003</v>
      </c>
      <c r="V39" s="8">
        <f t="shared" si="27"/>
        <v>-167.00000000000003</v>
      </c>
      <c r="W39" s="8">
        <f t="shared" ref="W39:AB39" si="28">10*LOG10(10^((W35+W36)/10)+10^(W37/10))</f>
        <v>-164.98918835931039</v>
      </c>
      <c r="X39" s="8">
        <f t="shared" si="28"/>
        <v>-164.98918835931039</v>
      </c>
      <c r="Y39" s="8">
        <f t="shared" si="28"/>
        <v>-164.98918835931039</v>
      </c>
      <c r="Z39" s="12">
        <f t="shared" si="28"/>
        <v>-167.00000000000003</v>
      </c>
      <c r="AA39" s="12">
        <f t="shared" si="28"/>
        <v>-167.00000000000003</v>
      </c>
      <c r="AB39" s="12">
        <f t="shared" si="28"/>
        <v>-167.00000000000003</v>
      </c>
      <c r="AC39" s="12">
        <f t="shared" ref="AC39:AE39" si="29">10*LOG10(10^((AC35+AC36)/10)+10^(AC37/10))</f>
        <v>-167.00000000000003</v>
      </c>
      <c r="AD39" s="12">
        <f t="shared" si="29"/>
        <v>-167.00000000000003</v>
      </c>
      <c r="AE39" s="12">
        <f t="shared" si="29"/>
        <v>-167.00000000000003</v>
      </c>
      <c r="AF39" s="12">
        <f>10*LOG10(10^((AF35+AF36)/10)+10^(AF37/10))</f>
        <v>-164.98918835931039</v>
      </c>
      <c r="AG39" s="12">
        <f>10*LOG10(10^((AG35+AG36)/10)+10^(AG37/10))</f>
        <v>-164.98918835931039</v>
      </c>
      <c r="AH39" s="12">
        <f>10*LOG10(10^((AH35+AH36)/10)+10^(AH37/10))</f>
        <v>-164.98918835931039</v>
      </c>
    </row>
    <row r="40" spans="1:34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</row>
    <row r="41" spans="1:34" ht="15">
      <c r="A41" s="21" t="s">
        <v>68</v>
      </c>
      <c r="B41" s="12">
        <f>48*180*1000</f>
        <v>8640000</v>
      </c>
      <c r="C41" s="12">
        <f t="shared" ref="C41:G41" si="30">48*180*1000</f>
        <v>8640000</v>
      </c>
      <c r="D41" s="12">
        <f t="shared" si="30"/>
        <v>8640000</v>
      </c>
      <c r="E41" s="12">
        <f t="shared" si="30"/>
        <v>8640000</v>
      </c>
      <c r="F41" s="12"/>
      <c r="G41" s="12">
        <f t="shared" si="30"/>
        <v>8640000</v>
      </c>
      <c r="H41" s="74">
        <f>48*180*1000</f>
        <v>8640000</v>
      </c>
      <c r="I41" s="74">
        <f t="shared" ref="I41:J41" si="31">48*180*1000</f>
        <v>8640000</v>
      </c>
      <c r="J41" s="74">
        <f t="shared" si="31"/>
        <v>8640000</v>
      </c>
      <c r="K41" s="12">
        <f>48*180*1000</f>
        <v>8640000</v>
      </c>
      <c r="L41" s="12">
        <f t="shared" ref="L41:M41" si="32">48*180*1000</f>
        <v>8640000</v>
      </c>
      <c r="M41" s="12">
        <f t="shared" si="32"/>
        <v>8640000</v>
      </c>
      <c r="N41" s="12">
        <f>48*180*1000</f>
        <v>8640000</v>
      </c>
      <c r="O41" s="12">
        <f>48*180*1000</f>
        <v>8640000</v>
      </c>
      <c r="P41" s="12">
        <f t="shared" ref="P41" si="33">48*180*1000</f>
        <v>8640000</v>
      </c>
      <c r="Q41" s="12">
        <f>48*180*1000</f>
        <v>8640000</v>
      </c>
      <c r="R41" s="12">
        <f t="shared" ref="R41:S41" si="34">48*180*1000</f>
        <v>8640000</v>
      </c>
      <c r="S41" s="12">
        <f t="shared" si="34"/>
        <v>8640000</v>
      </c>
      <c r="T41" s="8">
        <f>48*180*1000</f>
        <v>8640000</v>
      </c>
      <c r="U41" s="8">
        <f t="shared" ref="U41:V41" si="35">48*180*1000</f>
        <v>8640000</v>
      </c>
      <c r="V41" s="8">
        <f t="shared" si="35"/>
        <v>8640000</v>
      </c>
      <c r="W41" s="8">
        <f>48*180*1000</f>
        <v>8640000</v>
      </c>
      <c r="X41" s="8">
        <f t="shared" ref="X41:Y41" si="36">48*180*1000</f>
        <v>8640000</v>
      </c>
      <c r="Y41" s="8">
        <f t="shared" si="36"/>
        <v>8640000</v>
      </c>
      <c r="Z41" s="12">
        <f>48*180*1000</f>
        <v>8640000</v>
      </c>
      <c r="AA41" s="12">
        <f t="shared" ref="AA41:AE41" si="37">48*180*1000</f>
        <v>8640000</v>
      </c>
      <c r="AB41" s="12">
        <f t="shared" si="37"/>
        <v>8640000</v>
      </c>
      <c r="AC41" s="12">
        <f>48*180*1000</f>
        <v>8640000</v>
      </c>
      <c r="AD41" s="12">
        <f t="shared" si="37"/>
        <v>8640000</v>
      </c>
      <c r="AE41" s="12">
        <f t="shared" si="37"/>
        <v>8640000</v>
      </c>
      <c r="AF41" s="12">
        <f>48*180*1000</f>
        <v>8640000</v>
      </c>
      <c r="AG41" s="12">
        <f t="shared" ref="AG41:AH41" si="38">48*180*1000</f>
        <v>8640000</v>
      </c>
      <c r="AH41" s="12">
        <f t="shared" si="38"/>
        <v>8640000</v>
      </c>
    </row>
    <row r="42" spans="1:34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12" t="s">
        <v>16</v>
      </c>
    </row>
    <row r="43" spans="1:34" ht="15">
      <c r="A43" s="7" t="s">
        <v>71</v>
      </c>
      <c r="B43" s="12">
        <f t="shared" ref="B43:J43" si="39">B39+10*LOG10(B41)</f>
        <v>-97.634862575211102</v>
      </c>
      <c r="C43" s="12">
        <f t="shared" si="39"/>
        <v>-97.634862575211102</v>
      </c>
      <c r="D43" s="12">
        <f t="shared" si="39"/>
        <v>-97.634862575211102</v>
      </c>
      <c r="E43" s="12">
        <f t="shared" si="39"/>
        <v>-97.634862575211102</v>
      </c>
      <c r="F43" s="12"/>
      <c r="G43" s="12">
        <f t="shared" si="39"/>
        <v>-97.634862575211102</v>
      </c>
      <c r="H43" s="74">
        <f t="shared" si="39"/>
        <v>-97.634862575211102</v>
      </c>
      <c r="I43" s="74">
        <f t="shared" si="39"/>
        <v>-97.634862575211102</v>
      </c>
      <c r="J43" s="74">
        <f t="shared" si="39"/>
        <v>-97.634862575211102</v>
      </c>
      <c r="K43" s="12">
        <f t="shared" ref="K43:P43" si="40">K39+10*LOG10(K41)</f>
        <v>-97.634862575211102</v>
      </c>
      <c r="L43" s="12">
        <f t="shared" si="40"/>
        <v>-97.634862575211102</v>
      </c>
      <c r="M43" s="12">
        <f t="shared" si="40"/>
        <v>-97.634862575211102</v>
      </c>
      <c r="N43" s="12">
        <f t="shared" si="40"/>
        <v>-95.624050934521463</v>
      </c>
      <c r="O43" s="12">
        <f t="shared" si="40"/>
        <v>-95.624050934521463</v>
      </c>
      <c r="P43" s="12">
        <f t="shared" si="40"/>
        <v>-95.624050934521463</v>
      </c>
      <c r="Q43" s="12">
        <f t="shared" ref="Q43:V43" si="41">Q39+10*LOG10(Q41)</f>
        <v>-97.634862575211102</v>
      </c>
      <c r="R43" s="12">
        <f t="shared" si="41"/>
        <v>-97.634862575211102</v>
      </c>
      <c r="S43" s="12">
        <f t="shared" si="41"/>
        <v>-97.634862575211102</v>
      </c>
      <c r="T43" s="8">
        <f t="shared" si="41"/>
        <v>-97.634862575211102</v>
      </c>
      <c r="U43" s="8">
        <f t="shared" si="41"/>
        <v>-97.634862575211102</v>
      </c>
      <c r="V43" s="8">
        <f t="shared" si="41"/>
        <v>-97.634862575211102</v>
      </c>
      <c r="W43" s="8">
        <f t="shared" ref="W43:AB43" si="42">W39+10*LOG10(W41)</f>
        <v>-95.624050934521463</v>
      </c>
      <c r="X43" s="8">
        <f t="shared" si="42"/>
        <v>-95.624050934521463</v>
      </c>
      <c r="Y43" s="8">
        <f t="shared" si="42"/>
        <v>-95.624050934521463</v>
      </c>
      <c r="Z43" s="12">
        <f t="shared" si="42"/>
        <v>-97.634862575211102</v>
      </c>
      <c r="AA43" s="12">
        <f t="shared" si="42"/>
        <v>-97.634862575211102</v>
      </c>
      <c r="AB43" s="12">
        <f t="shared" si="42"/>
        <v>-97.634862575211102</v>
      </c>
      <c r="AC43" s="12">
        <f t="shared" ref="AC43:AE43" si="43">AC39+10*LOG10(AC41)</f>
        <v>-97.634862575211102</v>
      </c>
      <c r="AD43" s="12">
        <f t="shared" si="43"/>
        <v>-97.634862575211102</v>
      </c>
      <c r="AE43" s="12">
        <f t="shared" si="43"/>
        <v>-97.634862575211102</v>
      </c>
      <c r="AF43" s="12">
        <f>AF39+10*LOG10(AF41)</f>
        <v>-95.624050934521463</v>
      </c>
      <c r="AG43" s="12">
        <f>AG39+10*LOG10(AG41)</f>
        <v>-95.624050934521463</v>
      </c>
      <c r="AH43" s="12">
        <f>AH39+10*LOG10(AH41)</f>
        <v>-95.624050934521463</v>
      </c>
    </row>
    <row r="44" spans="1:34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</row>
    <row r="45" spans="1:34" ht="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  <c r="Z45" s="15">
        <v>-8.4600000000000009</v>
      </c>
      <c r="AA45" s="15"/>
      <c r="AB45" s="15">
        <v>-5.15</v>
      </c>
      <c r="AC45" s="15">
        <v>-9.8000000000000007</v>
      </c>
      <c r="AD45" s="15">
        <v>-9.8000000000000007</v>
      </c>
      <c r="AE45" s="15">
        <v>-6.9</v>
      </c>
      <c r="AF45" s="15">
        <v>-8.23</v>
      </c>
      <c r="AG45" s="15">
        <v>-8.23</v>
      </c>
      <c r="AH45" s="15">
        <v>-4.88</v>
      </c>
    </row>
    <row r="46" spans="1:34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12" t="s">
        <v>16</v>
      </c>
    </row>
    <row r="47" spans="1:34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</row>
    <row r="48" spans="1:34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</row>
    <row r="49" spans="1:34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</row>
    <row r="50" spans="1:34" ht="30">
      <c r="A50" s="7" t="s">
        <v>80</v>
      </c>
      <c r="B50" s="12">
        <f t="shared" ref="B50:J50" si="44">B43+B45+B47-B48</f>
        <v>-104.03486257521111</v>
      </c>
      <c r="C50" s="12">
        <f t="shared" si="44"/>
        <v>-104.03486257521111</v>
      </c>
      <c r="D50" s="12">
        <f t="shared" si="44"/>
        <v>-100.3348625752111</v>
      </c>
      <c r="E50" s="12">
        <f t="shared" si="44"/>
        <v>-103.9848625752111</v>
      </c>
      <c r="F50" s="12"/>
      <c r="G50" s="12">
        <f t="shared" si="44"/>
        <v>-100.4448625752111</v>
      </c>
      <c r="H50" s="74">
        <f t="shared" si="44"/>
        <v>-104.7148625752111</v>
      </c>
      <c r="I50" s="74">
        <f t="shared" si="44"/>
        <v>-104.7148625752111</v>
      </c>
      <c r="J50" s="74">
        <f t="shared" si="44"/>
        <v>-100.11486257521111</v>
      </c>
      <c r="K50" s="12">
        <f t="shared" ref="K50:P50" si="45">K43+K45+K47-K48</f>
        <v>-103.28486257521111</v>
      </c>
      <c r="L50" s="12">
        <f t="shared" si="45"/>
        <v>-103.00486257521111</v>
      </c>
      <c r="M50" s="12">
        <f t="shared" si="45"/>
        <v>-99.584862575211105</v>
      </c>
      <c r="N50" s="12">
        <f t="shared" si="45"/>
        <v>-99.354050934521467</v>
      </c>
      <c r="O50" s="12">
        <f t="shared" si="45"/>
        <v>-99.354050934521467</v>
      </c>
      <c r="P50" s="12">
        <f t="shared" si="45"/>
        <v>-96.564050934521461</v>
      </c>
      <c r="Q50" s="12">
        <f t="shared" ref="Q50:V50" si="46">Q43+Q45+Q47-Q48</f>
        <v>-104.6348625752111</v>
      </c>
      <c r="R50" s="12">
        <f t="shared" si="46"/>
        <v>-104.6348625752111</v>
      </c>
      <c r="S50" s="12">
        <f t="shared" si="46"/>
        <v>-101.2348625752111</v>
      </c>
      <c r="T50" s="8">
        <f t="shared" si="46"/>
        <v>-102.7348625752111</v>
      </c>
      <c r="U50" s="8">
        <f t="shared" si="46"/>
        <v>-102.7348625752111</v>
      </c>
      <c r="V50" s="8">
        <f t="shared" si="46"/>
        <v>-98.834862575211105</v>
      </c>
      <c r="W50" s="8">
        <f t="shared" ref="W50:AB50" si="47">W43+W45+W47-W48</f>
        <v>-99.624050934521463</v>
      </c>
      <c r="X50" s="8">
        <f t="shared" si="47"/>
        <v>-99.624050934521463</v>
      </c>
      <c r="Y50" s="8">
        <f t="shared" si="47"/>
        <v>-95.324050934521466</v>
      </c>
      <c r="Z50" s="12">
        <f t="shared" si="47"/>
        <v>-104.0948625752111</v>
      </c>
      <c r="AA50" s="12">
        <f t="shared" si="47"/>
        <v>-95.634862575211102</v>
      </c>
      <c r="AB50" s="12">
        <f t="shared" si="47"/>
        <v>-100.78486257521111</v>
      </c>
      <c r="AC50" s="12">
        <f t="shared" ref="AC50:AE50" si="48">AC43+AC45+AC47-AC48</f>
        <v>-105.4348625752111</v>
      </c>
      <c r="AD50" s="12">
        <f t="shared" si="48"/>
        <v>-105.4348625752111</v>
      </c>
      <c r="AE50" s="12">
        <f t="shared" si="48"/>
        <v>-102.53486257521111</v>
      </c>
      <c r="AF50" s="12">
        <f>AF43+AF45+AF47-AF48</f>
        <v>-101.85405093452147</v>
      </c>
      <c r="AG50" s="12">
        <f>AG43+AG45+AG47-AG48</f>
        <v>-101.85405093452147</v>
      </c>
      <c r="AH50" s="12">
        <f>AH43+AH45+AH47-AH48</f>
        <v>-98.504050934521459</v>
      </c>
    </row>
    <row r="51" spans="1:34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</row>
    <row r="52" spans="1:34" ht="30">
      <c r="A52" s="22" t="s">
        <v>83</v>
      </c>
      <c r="B52" s="23">
        <f>B25+B30+B33-B34-B50</f>
        <v>162.43089986991947</v>
      </c>
      <c r="C52" s="23">
        <f t="shared" ref="C52:G52" si="49">C25+C30+C33-C34-C50</f>
        <v>159.43089986991947</v>
      </c>
      <c r="D52" s="23">
        <f t="shared" si="49"/>
        <v>155.73089986991948</v>
      </c>
      <c r="E52" s="23">
        <f t="shared" si="49"/>
        <v>158.52089986991948</v>
      </c>
      <c r="F52" s="23"/>
      <c r="G52" s="23">
        <f t="shared" si="49"/>
        <v>151.98089986991948</v>
      </c>
      <c r="H52" s="79">
        <f>H25+H30+H33-H34-H50</f>
        <v>163.11089986991948</v>
      </c>
      <c r="I52" s="79">
        <f t="shared" ref="I52:J52" si="50">I25+I30+I33-I34-I50</f>
        <v>160.11089986991948</v>
      </c>
      <c r="J52" s="79">
        <f t="shared" si="50"/>
        <v>155.51089986991948</v>
      </c>
      <c r="K52" s="23">
        <f>K25+K30+K33-K34-K50</f>
        <v>158.67059991327966</v>
      </c>
      <c r="L52" s="23">
        <f t="shared" ref="L52:M52" si="51">L25+L30+L33-L34-L50</f>
        <v>155.39059991327966</v>
      </c>
      <c r="M52" s="23">
        <f t="shared" si="51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52">P25+P30+P33-P34-P50</f>
        <v>149.31008822922985</v>
      </c>
      <c r="Q52" s="23">
        <f>Q25+Q30+Q33-Q34-Q50</f>
        <v>160.02059991327965</v>
      </c>
      <c r="R52" s="23">
        <f t="shared" ref="R52:S52" si="53">R25+R30+R33-R34-R50</f>
        <v>157.02059991327965</v>
      </c>
      <c r="S52" s="23">
        <f t="shared" si="53"/>
        <v>153.62059991327965</v>
      </c>
      <c r="T52" s="23">
        <f>T25+T30+T33-T34-T50</f>
        <v>161.13089986991946</v>
      </c>
      <c r="U52" s="23">
        <f t="shared" ref="U52:V52" si="54">U25+U30+U33-U34-U50</f>
        <v>158.13089986991946</v>
      </c>
      <c r="V52" s="23">
        <f t="shared" si="54"/>
        <v>154.23089986991948</v>
      </c>
      <c r="W52" s="23">
        <f>W25+W30+W33-W34-W50</f>
        <v>158.02008822922983</v>
      </c>
      <c r="X52" s="23">
        <f t="shared" ref="X52:Y52" si="55">X25+X30+X33-X34-X50</f>
        <v>155.02008822922983</v>
      </c>
      <c r="Y52" s="23">
        <f t="shared" si="55"/>
        <v>150.72008822922984</v>
      </c>
      <c r="Z52" s="23">
        <f>Z25+Z30+Z33-Z34-Z50</f>
        <v>162.49089986991947</v>
      </c>
      <c r="AA52" s="23">
        <f t="shared" ref="AA52:AB52" si="56">AA25+AA30+AA33-AA34-AA50</f>
        <v>151.03089986991947</v>
      </c>
      <c r="AB52" s="23">
        <f t="shared" si="56"/>
        <v>156.18089986991947</v>
      </c>
      <c r="AC52" s="23">
        <f>AC25+AC30+AC33-AC34-AC50</f>
        <v>160.82059991327966</v>
      </c>
      <c r="AD52" s="23">
        <f t="shared" ref="AD52:AE52" si="57">AD25+AD30+AD33-AD34-AD50</f>
        <v>157.82059991327966</v>
      </c>
      <c r="AE52" s="23">
        <f t="shared" si="57"/>
        <v>154.92059991327966</v>
      </c>
      <c r="AF52" s="23">
        <f>AF25+AF30+AF33-AF34-AF50</f>
        <v>157.23978827259003</v>
      </c>
      <c r="AG52" s="23">
        <f t="shared" ref="AG52:AH52" si="58">AG25+AG30+AG33-AG34-AG50</f>
        <v>154.23978827259003</v>
      </c>
      <c r="AH52" s="23">
        <f t="shared" si="58"/>
        <v>150.88978827259001</v>
      </c>
    </row>
    <row r="53" spans="1:34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25" t="s">
        <v>16</v>
      </c>
    </row>
    <row r="54" spans="1:34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</row>
    <row r="56" spans="1:34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</row>
    <row r="57" spans="1:34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26" t="s">
        <v>16</v>
      </c>
    </row>
    <row r="58" spans="1:34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</row>
    <row r="59" spans="1:34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</row>
    <row r="60" spans="1:34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</row>
    <row r="61" spans="1:34" ht="30">
      <c r="A61" s="22" t="s">
        <v>110</v>
      </c>
      <c r="B61" s="23">
        <f>B52-B56+B58-B59+B60</f>
        <v>141.48089986991948</v>
      </c>
      <c r="C61" s="23">
        <f t="shared" ref="C61:G61" si="59">C52-C56+C58-C59+C60</f>
        <v>138.48089986991948</v>
      </c>
      <c r="D61" s="23">
        <f t="shared" si="59"/>
        <v>134.78089986991949</v>
      </c>
      <c r="E61" s="23">
        <f t="shared" si="59"/>
        <v>137.57089986991949</v>
      </c>
      <c r="F61" s="23"/>
      <c r="G61" s="23">
        <f t="shared" si="59"/>
        <v>131.03089986991949</v>
      </c>
      <c r="H61" s="79">
        <f>H52-H56+H58-H59+H60</f>
        <v>142.16089986991949</v>
      </c>
      <c r="I61" s="79">
        <f t="shared" ref="I61:J61" si="60">I52-I56+I58-I59+I60</f>
        <v>139.16089986991949</v>
      </c>
      <c r="J61" s="79">
        <f t="shared" si="60"/>
        <v>134.5608998699195</v>
      </c>
      <c r="K61" s="23">
        <f>K52-K56+K58-K59+K60</f>
        <v>137.72059991327967</v>
      </c>
      <c r="L61" s="23">
        <f t="shared" ref="L61:M61" si="61">L52-L56+L58-L59+L60</f>
        <v>134.44059991327967</v>
      </c>
      <c r="M61" s="23">
        <f t="shared" si="61"/>
        <v>131.02059991327968</v>
      </c>
      <c r="N61" s="23">
        <f>N52-N56+N58-N59+N60</f>
        <v>134.15008822922985</v>
      </c>
      <c r="O61" s="23">
        <f t="shared" ref="O61:P61" si="62">O52-O56+O58-O59+O60</f>
        <v>131.15008822922985</v>
      </c>
      <c r="P61" s="23">
        <f t="shared" si="62"/>
        <v>128.36008822922986</v>
      </c>
      <c r="Q61" s="23">
        <f>Q52-Q56+Q58-Q59+Q60</f>
        <v>139.07059991327966</v>
      </c>
      <c r="R61" s="23">
        <f t="shared" ref="R61:S61" si="63">R52-R56+R58-R59+R60</f>
        <v>136.07059991327966</v>
      </c>
      <c r="S61" s="23">
        <f t="shared" si="63"/>
        <v>132.67059991327966</v>
      </c>
      <c r="T61" s="23">
        <f>T52-T56+T58-T59+T60</f>
        <v>140.18089986991947</v>
      </c>
      <c r="U61" s="23">
        <f t="shared" ref="U61:V61" si="64">U52-U56+U58-U59+U60</f>
        <v>137.18089986991947</v>
      </c>
      <c r="V61" s="23">
        <f t="shared" si="64"/>
        <v>133.28089986991949</v>
      </c>
      <c r="W61" s="23">
        <f>W52-W56+W58-W59+W60</f>
        <v>135.48008822922984</v>
      </c>
      <c r="X61" s="23">
        <f t="shared" ref="X61:Y61" si="65">X52-X56+X58-X59+X60</f>
        <v>132.48008822922984</v>
      </c>
      <c r="Y61" s="23">
        <f t="shared" si="65"/>
        <v>128.18008822922985</v>
      </c>
      <c r="Z61" s="23">
        <f>Z52-Z56+Z58-Z59+Z60</f>
        <v>141.54089986991949</v>
      </c>
      <c r="AA61" s="23">
        <f t="shared" ref="AA61:AB61" si="66">AA52-AA56+AA58-AA59+AA60</f>
        <v>130.08089986991948</v>
      </c>
      <c r="AB61" s="23">
        <f t="shared" si="66"/>
        <v>135.23089986991948</v>
      </c>
      <c r="AC61" s="23">
        <f>AC52-AC56+AC58-AC59+AC60</f>
        <v>139.87059991327968</v>
      </c>
      <c r="AD61" s="23">
        <f t="shared" ref="AD61:AE61" si="67">AD52-AD56+AD58-AD59+AD60</f>
        <v>136.87059991327968</v>
      </c>
      <c r="AE61" s="23">
        <f t="shared" si="67"/>
        <v>133.97059991327967</v>
      </c>
      <c r="AF61" s="23">
        <f>AF52-AF56+AF58-AF59+AF60</f>
        <v>136.28978827259004</v>
      </c>
      <c r="AG61" s="23">
        <f t="shared" ref="AG61:AH61" si="68">AG52-AG56+AG58-AG59+AG60</f>
        <v>133.28978827259004</v>
      </c>
      <c r="AH61" s="23">
        <f t="shared" si="68"/>
        <v>129.93978827259002</v>
      </c>
    </row>
    <row r="62" spans="1:34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25" t="s">
        <v>16</v>
      </c>
    </row>
    <row r="63" spans="1:34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</row>
    <row r="64" spans="1:34" ht="15">
      <c r="A64" s="22" t="s">
        <v>97</v>
      </c>
      <c r="B64" s="23">
        <f t="shared" ref="B64:J64" si="69">B17+B22-B50+B21+B33</f>
        <v>149.40000000000003</v>
      </c>
      <c r="C64" s="23">
        <f t="shared" si="69"/>
        <v>149.40000000000003</v>
      </c>
      <c r="D64" s="23">
        <f t="shared" si="69"/>
        <v>145.70000000000005</v>
      </c>
      <c r="E64" s="23">
        <f t="shared" si="69"/>
        <v>149.35000000000002</v>
      </c>
      <c r="F64" s="23"/>
      <c r="G64" s="23">
        <f t="shared" si="69"/>
        <v>145.81000000000003</v>
      </c>
      <c r="H64" s="79">
        <f t="shared" si="69"/>
        <v>150.08000000000004</v>
      </c>
      <c r="I64" s="79">
        <f t="shared" si="69"/>
        <v>150.08000000000004</v>
      </c>
      <c r="J64" s="79">
        <f t="shared" si="69"/>
        <v>145.48000000000005</v>
      </c>
      <c r="K64" s="23">
        <f t="shared" ref="K64:P64" si="70">K17+K22-K50+K21+K33</f>
        <v>148.65000000000003</v>
      </c>
      <c r="L64" s="23">
        <f t="shared" si="70"/>
        <v>148.37000000000003</v>
      </c>
      <c r="M64" s="23">
        <f t="shared" si="70"/>
        <v>144.95000000000005</v>
      </c>
      <c r="N64" s="23">
        <f t="shared" si="70"/>
        <v>144.71918835931041</v>
      </c>
      <c r="O64" s="23">
        <f t="shared" si="70"/>
        <v>144.71918835931041</v>
      </c>
      <c r="P64" s="23">
        <f t="shared" si="70"/>
        <v>141.92918835931039</v>
      </c>
      <c r="Q64" s="23">
        <f t="shared" ref="Q64:V64" si="71">Q17+Q22-Q50+Q21+Q33</f>
        <v>150.00000000000003</v>
      </c>
      <c r="R64" s="23">
        <f t="shared" si="71"/>
        <v>150.00000000000003</v>
      </c>
      <c r="S64" s="23">
        <f t="shared" si="71"/>
        <v>146.60000000000002</v>
      </c>
      <c r="T64" s="23">
        <f t="shared" si="71"/>
        <v>148.10000000000002</v>
      </c>
      <c r="U64" s="23">
        <f t="shared" si="71"/>
        <v>148.10000000000002</v>
      </c>
      <c r="V64" s="23">
        <f t="shared" si="71"/>
        <v>144.20000000000005</v>
      </c>
      <c r="W64" s="23">
        <f t="shared" ref="W64:AB64" si="72">W17+W22-W50+W21+W33</f>
        <v>144.98918835931039</v>
      </c>
      <c r="X64" s="23">
        <f t="shared" si="72"/>
        <v>144.98918835931039</v>
      </c>
      <c r="Y64" s="23">
        <f t="shared" si="72"/>
        <v>140.68918835931041</v>
      </c>
      <c r="Z64" s="23">
        <f t="shared" si="72"/>
        <v>149.46000000000004</v>
      </c>
      <c r="AA64" s="23">
        <f t="shared" si="72"/>
        <v>141.00000000000003</v>
      </c>
      <c r="AB64" s="23">
        <f t="shared" si="72"/>
        <v>146.15000000000003</v>
      </c>
      <c r="AC64" s="23">
        <f t="shared" ref="AC64:AE64" si="73">AC17+AC22-AC50+AC21+AC33</f>
        <v>150.80000000000004</v>
      </c>
      <c r="AD64" s="23">
        <f t="shared" si="73"/>
        <v>150.80000000000004</v>
      </c>
      <c r="AE64" s="23">
        <f t="shared" si="73"/>
        <v>147.90000000000003</v>
      </c>
      <c r="AF64" s="23">
        <f>AF17+AF22-AF50+AF21+AF33</f>
        <v>147.21918835931041</v>
      </c>
      <c r="AG64" s="23">
        <f>AG17+AG22-AG50+AG21+AG33</f>
        <v>147.21918835931041</v>
      </c>
      <c r="AH64" s="23">
        <f>AH17+AH22-AH50+AH21+AH33</f>
        <v>143.86918835931039</v>
      </c>
    </row>
    <row r="65" spans="1:34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25" t="s">
        <v>16</v>
      </c>
    </row>
  </sheetData>
  <mergeCells count="11"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5"/>
  <sheetViews>
    <sheetView zoomScale="70" zoomScaleNormal="70" workbookViewId="0">
      <pane xSplit="1" ySplit="1" topLeftCell="Y26" activePane="bottomRight" state="frozen"/>
      <selection pane="topRight"/>
      <selection pane="bottomLeft"/>
      <selection pane="bottomRight" activeCell="AF1" sqref="AF1:AH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7" width="15.25" style="1" customWidth="1"/>
    <col min="18" max="18" width="15.625" style="1" bestFit="1" customWidth="1"/>
    <col min="19" max="19" width="15.625" style="1" customWidth="1"/>
    <col min="20" max="20" width="14.625" style="1" customWidth="1"/>
    <col min="21" max="21" width="13.125" style="1" customWidth="1"/>
    <col min="22" max="22" width="13.75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29" width="13.375" style="1" bestFit="1" customWidth="1"/>
    <col min="30" max="31" width="17.625" style="1" bestFit="1" customWidth="1"/>
    <col min="32" max="32" width="15.625" style="2" customWidth="1"/>
    <col min="33" max="34" width="15.625" style="1" customWidth="1"/>
    <col min="35" max="16384" width="9" style="1"/>
  </cols>
  <sheetData>
    <row r="1" spans="1:34" ht="14.25" customHeight="1">
      <c r="A1" s="3"/>
      <c r="B1" s="100" t="s">
        <v>102</v>
      </c>
      <c r="C1" s="100"/>
      <c r="D1" s="100"/>
      <c r="E1" s="100" t="s">
        <v>103</v>
      </c>
      <c r="F1" s="100"/>
      <c r="G1" s="100"/>
      <c r="H1" s="101" t="s">
        <v>115</v>
      </c>
      <c r="I1" s="101"/>
      <c r="J1" s="101"/>
      <c r="K1" s="100" t="s">
        <v>116</v>
      </c>
      <c r="L1" s="100"/>
      <c r="M1" s="100"/>
      <c r="N1" s="100" t="s">
        <v>118</v>
      </c>
      <c r="O1" s="100"/>
      <c r="P1" s="100"/>
      <c r="Q1" s="100" t="s">
        <v>127</v>
      </c>
      <c r="R1" s="100"/>
      <c r="S1" s="100"/>
      <c r="T1" s="100" t="s">
        <v>131</v>
      </c>
      <c r="U1" s="100"/>
      <c r="V1" s="100"/>
      <c r="W1" s="100" t="s">
        <v>132</v>
      </c>
      <c r="X1" s="100"/>
      <c r="Y1" s="100"/>
      <c r="Z1" s="100" t="s">
        <v>133</v>
      </c>
      <c r="AA1" s="100"/>
      <c r="AB1" s="100"/>
      <c r="AC1" s="100" t="s">
        <v>134</v>
      </c>
      <c r="AD1" s="100"/>
      <c r="AE1" s="100"/>
      <c r="AF1" s="100" t="s">
        <v>135</v>
      </c>
      <c r="AG1" s="100"/>
      <c r="AH1" s="100"/>
    </row>
    <row r="2" spans="1:34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3" t="s">
        <v>105</v>
      </c>
      <c r="AE2" s="93" t="s">
        <v>106</v>
      </c>
      <c r="AF2" s="5" t="s">
        <v>104</v>
      </c>
      <c r="AG2" s="95" t="s">
        <v>105</v>
      </c>
      <c r="AH2" s="95" t="s">
        <v>106</v>
      </c>
    </row>
    <row r="3" spans="1:34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</row>
    <row r="4" spans="1:34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</row>
    <row r="5" spans="1:34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</row>
    <row r="6" spans="1:34" ht="15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12">
        <v>1000000</v>
      </c>
      <c r="AA6" s="12">
        <v>1000000</v>
      </c>
      <c r="AB6" s="12">
        <v>1000000</v>
      </c>
      <c r="AC6" s="12">
        <v>1000000</v>
      </c>
      <c r="AD6" s="12">
        <v>1000000</v>
      </c>
      <c r="AE6" s="12">
        <v>1000000</v>
      </c>
      <c r="AF6" s="12">
        <v>1000000</v>
      </c>
      <c r="AG6" s="12">
        <v>1000000</v>
      </c>
      <c r="AH6" s="12">
        <v>1000000</v>
      </c>
    </row>
    <row r="7" spans="1:34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</row>
    <row r="8" spans="1:34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</row>
    <row r="9" spans="1:34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</row>
    <row r="10" spans="1:34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</row>
    <row r="11" spans="1:34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4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</row>
    <row r="13" spans="1:34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</row>
    <row r="14" spans="1:34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</row>
    <row r="15" spans="1:34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</row>
    <row r="16" spans="1:34" ht="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" si="4">AC15+10*LOG10(AC4)</f>
        <v>49.010299956639813</v>
      </c>
      <c r="AD16" s="12">
        <f t="shared" ref="AD16" si="5">AD15+10*LOG10(AD4)</f>
        <v>49.010299956639813</v>
      </c>
      <c r="AE16" s="12">
        <f t="shared" ref="AE16" si="6">AE15+10*LOG10(AE4)</f>
        <v>49.010299956639813</v>
      </c>
      <c r="AF16" s="12">
        <f>AF15+10*LOG10(AF4)</f>
        <v>49.010299956639813</v>
      </c>
      <c r="AG16" s="12">
        <f>AG15+10*LOG10(AG4)</f>
        <v>49.010299956639813</v>
      </c>
      <c r="AH16" s="12">
        <f>AH15+10*LOG10(AH4)</f>
        <v>49.010299956639813</v>
      </c>
    </row>
    <row r="17" spans="1:34" ht="30">
      <c r="A17" s="7" t="s">
        <v>35</v>
      </c>
      <c r="B17" s="12">
        <f t="shared" ref="B17:J17" si="7">B15+10*LOG10(B42/1000000)</f>
        <v>45.542425094393252</v>
      </c>
      <c r="C17" s="12">
        <f t="shared" si="7"/>
        <v>45.542425094393252</v>
      </c>
      <c r="D17" s="12">
        <f t="shared" si="7"/>
        <v>45.542425094393252</v>
      </c>
      <c r="E17" s="12">
        <f t="shared" si="7"/>
        <v>43.466341989375785</v>
      </c>
      <c r="F17" s="12"/>
      <c r="G17" s="12">
        <f t="shared" si="7"/>
        <v>43.466341989375785</v>
      </c>
      <c r="H17" s="74">
        <f t="shared" si="7"/>
        <v>44.57332496431269</v>
      </c>
      <c r="I17" s="74">
        <f t="shared" si="7"/>
        <v>44.57332496431269</v>
      </c>
      <c r="J17" s="74">
        <f t="shared" si="7"/>
        <v>44.57332496431269</v>
      </c>
      <c r="K17" s="12">
        <f t="shared" ref="K17:P17" si="8">K15+10*LOG10(K42/1000000)</f>
        <v>48.80578370368076</v>
      </c>
      <c r="L17" s="12">
        <f t="shared" si="8"/>
        <v>48.80578370368076</v>
      </c>
      <c r="M17" s="12">
        <f t="shared" si="8"/>
        <v>48.80578370368076</v>
      </c>
      <c r="N17" s="12">
        <f t="shared" si="8"/>
        <v>38.552725051033057</v>
      </c>
      <c r="O17" s="12">
        <f t="shared" si="8"/>
        <v>38.552725051033057</v>
      </c>
      <c r="P17" s="12">
        <f t="shared" si="8"/>
        <v>38.552725051033057</v>
      </c>
      <c r="Q17" s="12">
        <f t="shared" ref="Q17:V17" si="9">Q15+10*LOG10(Q42/1000000)</f>
        <v>44.57332496431269</v>
      </c>
      <c r="R17" s="12">
        <f t="shared" si="9"/>
        <v>44.57332496431269</v>
      </c>
      <c r="S17" s="12">
        <f t="shared" si="9"/>
        <v>44.57332496431269</v>
      </c>
      <c r="T17" s="8">
        <f t="shared" si="9"/>
        <v>45.542425094393252</v>
      </c>
      <c r="U17" s="8">
        <f t="shared" si="9"/>
        <v>45.542425094393252</v>
      </c>
      <c r="V17" s="8">
        <f t="shared" si="9"/>
        <v>45.542425094393252</v>
      </c>
      <c r="W17" s="8">
        <f t="shared" ref="W17:AB17" si="10">W15+10*LOG10(W42/1000000)</f>
        <v>48.80578370368076</v>
      </c>
      <c r="X17" s="8">
        <f t="shared" si="10"/>
        <v>48.80578370368076</v>
      </c>
      <c r="Y17" s="8">
        <f t="shared" si="10"/>
        <v>48.80578370368076</v>
      </c>
      <c r="Z17" s="12">
        <f t="shared" si="10"/>
        <v>44.57332496431269</v>
      </c>
      <c r="AA17" s="12">
        <f t="shared" si="10"/>
        <v>44.57332496431269</v>
      </c>
      <c r="AB17" s="12">
        <f t="shared" si="10"/>
        <v>44.57332496431269</v>
      </c>
      <c r="AC17" s="12">
        <f t="shared" ref="AC17:AE17" si="11">AC15+10*LOG10(AC42/1000000)</f>
        <v>40.014005407815439</v>
      </c>
      <c r="AD17" s="12">
        <f t="shared" si="11"/>
        <v>40.014005407815439</v>
      </c>
      <c r="AE17" s="12">
        <f t="shared" si="11"/>
        <v>40.014005407815439</v>
      </c>
      <c r="AF17" s="12">
        <f>AF15+10*LOG10(AF42/1000000)</f>
        <v>44.115750058705935</v>
      </c>
      <c r="AG17" s="12">
        <f>AG15+10*LOG10(AG42/1000000)</f>
        <v>44.115750058705935</v>
      </c>
      <c r="AH17" s="12">
        <f>AH15+10*LOG10(AH42/1000000)</f>
        <v>44.115750058705935</v>
      </c>
    </row>
    <row r="18" spans="1:34" ht="45">
      <c r="A18" s="16" t="s">
        <v>37</v>
      </c>
      <c r="B18" s="12">
        <f t="shared" ref="B18:J18" si="12">B19+10*LOG10(B12/B13)-B20</f>
        <v>17.030899869919438</v>
      </c>
      <c r="C18" s="12">
        <f t="shared" si="12"/>
        <v>17.030899869919438</v>
      </c>
      <c r="D18" s="12">
        <f t="shared" si="12"/>
        <v>17.030899869919438</v>
      </c>
      <c r="E18" s="12">
        <f t="shared" si="12"/>
        <v>13.170899869919438</v>
      </c>
      <c r="F18" s="12"/>
      <c r="G18" s="12">
        <f t="shared" si="12"/>
        <v>13.170899869919438</v>
      </c>
      <c r="H18" s="74">
        <f t="shared" si="12"/>
        <v>17.030899869919438</v>
      </c>
      <c r="I18" s="74">
        <f t="shared" si="12"/>
        <v>17.030899869919438</v>
      </c>
      <c r="J18" s="74">
        <f t="shared" si="12"/>
        <v>17.030899869919438</v>
      </c>
      <c r="K18" s="12">
        <f t="shared" ref="K18:P18" si="13">K19+10*LOG10(K12/K13)-K20</f>
        <v>14.020599913279625</v>
      </c>
      <c r="L18" s="12">
        <f t="shared" si="13"/>
        <v>14.020599913279625</v>
      </c>
      <c r="M18" s="12">
        <f t="shared" si="13"/>
        <v>14.020599913279625</v>
      </c>
      <c r="N18" s="12">
        <f t="shared" si="13"/>
        <v>11.370599913279625</v>
      </c>
      <c r="O18" s="12">
        <f t="shared" si="13"/>
        <v>11.370599913279625</v>
      </c>
      <c r="P18" s="12">
        <f t="shared" si="13"/>
        <v>11.370599913279625</v>
      </c>
      <c r="Q18" s="12">
        <f t="shared" ref="Q18:V18" si="14">Q19+10*LOG10(Q12/Q13)-Q20</f>
        <v>14.020599913279625</v>
      </c>
      <c r="R18" s="12">
        <f t="shared" si="14"/>
        <v>14.020599913279625</v>
      </c>
      <c r="S18" s="12">
        <f t="shared" si="14"/>
        <v>14.020599913279625</v>
      </c>
      <c r="T18" s="8">
        <f t="shared" si="14"/>
        <v>17.030899869919438</v>
      </c>
      <c r="U18" s="8">
        <f t="shared" si="14"/>
        <v>17.030899869919438</v>
      </c>
      <c r="V18" s="8">
        <f t="shared" si="14"/>
        <v>17.030899869919438</v>
      </c>
      <c r="W18" s="8">
        <f t="shared" ref="W18:AB18" si="15">W19+10*LOG10(W12/W13)-W20</f>
        <v>17.030899869919438</v>
      </c>
      <c r="X18" s="8">
        <f t="shared" si="15"/>
        <v>17.030899869919438</v>
      </c>
      <c r="Y18" s="8">
        <f t="shared" si="15"/>
        <v>17.030899869919438</v>
      </c>
      <c r="Z18" s="12">
        <f t="shared" si="15"/>
        <v>17.030899869919438</v>
      </c>
      <c r="AA18" s="12">
        <f t="shared" si="15"/>
        <v>17.030899869919438</v>
      </c>
      <c r="AB18" s="12">
        <f t="shared" si="15"/>
        <v>17.030899869919438</v>
      </c>
      <c r="AC18" s="12">
        <f t="shared" ref="AC18" si="16">AC19+10*LOG10(AC12/AC13)-AC20</f>
        <v>14.020599913279625</v>
      </c>
      <c r="AD18" s="12">
        <f t="shared" ref="AD18" si="17">AD19+10*LOG10(AD12/AD13)-AD20</f>
        <v>14.020599913279625</v>
      </c>
      <c r="AE18" s="12">
        <f t="shared" ref="AE18" si="18">AE19+10*LOG10(AE12/AE13)-AE20</f>
        <v>14.020599913279625</v>
      </c>
      <c r="AF18" s="12">
        <f>AF19+10*LOG10(AF12/AF13)-AF20</f>
        <v>14.020599913279625</v>
      </c>
      <c r="AG18" s="12">
        <f>AG19+10*LOG10(AG12/AG13)-AG20</f>
        <v>14.020599913279625</v>
      </c>
      <c r="AH18" s="12">
        <f>AH19+10*LOG10(AH12/AH13)-AH20</f>
        <v>14.020599913279625</v>
      </c>
    </row>
    <row r="19" spans="1:34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</row>
    <row r="20" spans="1:34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</row>
    <row r="21" spans="1:34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</row>
    <row r="22" spans="1:34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</row>
    <row r="23" spans="1:34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</row>
    <row r="24" spans="1:34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</row>
    <row r="25" spans="1:34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</row>
    <row r="26" spans="1:34" ht="15">
      <c r="A26" s="7" t="s">
        <v>51</v>
      </c>
      <c r="B26" s="12">
        <f t="shared" ref="B26:J26" si="19">B17+B18+B21-B23-B24</f>
        <v>59.57332496431269</v>
      </c>
      <c r="C26" s="12">
        <f t="shared" si="19"/>
        <v>59.57332496431269</v>
      </c>
      <c r="D26" s="12">
        <f t="shared" si="19"/>
        <v>59.57332496431269</v>
      </c>
      <c r="E26" s="12">
        <f t="shared" si="19"/>
        <v>53.637241859295223</v>
      </c>
      <c r="F26" s="12"/>
      <c r="G26" s="12">
        <f t="shared" si="19"/>
        <v>53.637241859295223</v>
      </c>
      <c r="H26" s="74">
        <f t="shared" si="19"/>
        <v>58.604224834232127</v>
      </c>
      <c r="I26" s="74">
        <f t="shared" si="19"/>
        <v>58.604224834232127</v>
      </c>
      <c r="J26" s="74">
        <f t="shared" si="19"/>
        <v>58.604224834232127</v>
      </c>
      <c r="K26" s="12">
        <f t="shared" ref="K26:P26" si="20">K17+K18+K21-K23-K24</f>
        <v>59.826383616960385</v>
      </c>
      <c r="L26" s="12">
        <f t="shared" si="20"/>
        <v>59.826383616960385</v>
      </c>
      <c r="M26" s="12">
        <f t="shared" si="20"/>
        <v>59.826383616960385</v>
      </c>
      <c r="N26" s="12">
        <f t="shared" si="20"/>
        <v>46.923324964312684</v>
      </c>
      <c r="O26" s="12">
        <f t="shared" si="20"/>
        <v>46.923324964312684</v>
      </c>
      <c r="P26" s="12">
        <f t="shared" si="20"/>
        <v>46.923324964312684</v>
      </c>
      <c r="Q26" s="12">
        <f t="shared" ref="Q26:V26" si="21">Q17+Q18+Q21-Q23-Q24</f>
        <v>55.593924877592315</v>
      </c>
      <c r="R26" s="12">
        <f t="shared" si="21"/>
        <v>55.593924877592315</v>
      </c>
      <c r="S26" s="12">
        <f t="shared" si="21"/>
        <v>55.593924877592315</v>
      </c>
      <c r="T26" s="8">
        <f t="shared" si="21"/>
        <v>59.57332496431269</v>
      </c>
      <c r="U26" s="8">
        <f t="shared" si="21"/>
        <v>59.57332496431269</v>
      </c>
      <c r="V26" s="8">
        <f t="shared" si="21"/>
        <v>59.57332496431269</v>
      </c>
      <c r="W26" s="8">
        <f t="shared" ref="W26:AB26" si="22">W17+W18+W21-W23-W24</f>
        <v>62.836683573600197</v>
      </c>
      <c r="X26" s="8">
        <f t="shared" si="22"/>
        <v>62.836683573600197</v>
      </c>
      <c r="Y26" s="8">
        <f t="shared" si="22"/>
        <v>62.836683573600197</v>
      </c>
      <c r="Z26" s="12">
        <f t="shared" si="22"/>
        <v>58.604224834232127</v>
      </c>
      <c r="AA26" s="12">
        <f t="shared" si="22"/>
        <v>58.604224834232127</v>
      </c>
      <c r="AB26" s="12">
        <f t="shared" si="22"/>
        <v>58.604224834232127</v>
      </c>
      <c r="AC26" s="12">
        <f t="shared" ref="AC26:AE26" si="23">AC17+AC18+AC21-AC23-AC24</f>
        <v>51.034605321095064</v>
      </c>
      <c r="AD26" s="12">
        <f t="shared" si="23"/>
        <v>51.034605321095064</v>
      </c>
      <c r="AE26" s="12">
        <f t="shared" si="23"/>
        <v>51.034605321095064</v>
      </c>
      <c r="AF26" s="12">
        <f>AF17+AF18+AF21-AF23-AF24</f>
        <v>55.13634997198556</v>
      </c>
      <c r="AG26" s="12">
        <f>AG17+AG18+AG21-AG23-AG24</f>
        <v>55.13634997198556</v>
      </c>
      <c r="AH26" s="12">
        <f>AH17+AH18+AH21-AH23-AH24</f>
        <v>55.13634997198556</v>
      </c>
    </row>
    <row r="27" spans="1:34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</row>
    <row r="29" spans="1:34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</row>
    <row r="30" spans="1:34" ht="45">
      <c r="A30" s="7" t="s">
        <v>56</v>
      </c>
      <c r="B30" s="12">
        <f t="shared" ref="B30:J30" si="24">B31+10*LOG10(B28/B29)-B32</f>
        <v>0</v>
      </c>
      <c r="C30" s="12">
        <f t="shared" si="24"/>
        <v>-3</v>
      </c>
      <c r="D30" s="12">
        <f t="shared" si="24"/>
        <v>-3</v>
      </c>
      <c r="E30" s="12">
        <f t="shared" si="24"/>
        <v>0</v>
      </c>
      <c r="F30" s="12"/>
      <c r="G30" s="12">
        <f t="shared" si="24"/>
        <v>-3</v>
      </c>
      <c r="H30" s="74">
        <f t="shared" si="24"/>
        <v>0</v>
      </c>
      <c r="I30" s="74">
        <f t="shared" si="24"/>
        <v>-3</v>
      </c>
      <c r="J30" s="74">
        <f t="shared" si="24"/>
        <v>-3</v>
      </c>
      <c r="K30" s="12">
        <f t="shared" ref="K30:P30" si="25">K31+10*LOG10(K28/K29)-K32</f>
        <v>0</v>
      </c>
      <c r="L30" s="12">
        <f t="shared" si="25"/>
        <v>-3</v>
      </c>
      <c r="M30" s="12">
        <f t="shared" si="25"/>
        <v>-3</v>
      </c>
      <c r="N30" s="12">
        <f t="shared" si="25"/>
        <v>0</v>
      </c>
      <c r="O30" s="12">
        <f t="shared" si="25"/>
        <v>-3</v>
      </c>
      <c r="P30" s="12">
        <f t="shared" si="25"/>
        <v>-3</v>
      </c>
      <c r="Q30" s="12">
        <f t="shared" ref="Q30:V30" si="26">Q31+10*LOG10(Q28/Q29)-Q32</f>
        <v>0</v>
      </c>
      <c r="R30" s="12">
        <f t="shared" si="26"/>
        <v>-3</v>
      </c>
      <c r="S30" s="12">
        <f t="shared" si="26"/>
        <v>-3</v>
      </c>
      <c r="T30" s="8">
        <f t="shared" si="26"/>
        <v>0</v>
      </c>
      <c r="U30" s="8">
        <f t="shared" si="26"/>
        <v>-3</v>
      </c>
      <c r="V30" s="8">
        <f t="shared" si="26"/>
        <v>-3</v>
      </c>
      <c r="W30" s="8">
        <f t="shared" ref="W30:AB30" si="27">W31+10*LOG10(W28/W29)-W32</f>
        <v>0</v>
      </c>
      <c r="X30" s="8">
        <f t="shared" si="27"/>
        <v>-3</v>
      </c>
      <c r="Y30" s="8">
        <f t="shared" si="27"/>
        <v>-3</v>
      </c>
      <c r="Z30" s="12">
        <f t="shared" si="27"/>
        <v>0</v>
      </c>
      <c r="AA30" s="12">
        <f t="shared" si="27"/>
        <v>-3</v>
      </c>
      <c r="AB30" s="12">
        <f t="shared" si="27"/>
        <v>-3</v>
      </c>
      <c r="AC30" s="12">
        <f t="shared" ref="AC30" si="28">AC31+10*LOG10(AC28/AC29)-AC32</f>
        <v>0</v>
      </c>
      <c r="AD30" s="12">
        <f t="shared" ref="AD30" si="29">AD31+10*LOG10(AD28/AD29)-AD32</f>
        <v>-3</v>
      </c>
      <c r="AE30" s="12">
        <f t="shared" ref="AE30" si="30">AE31+10*LOG10(AE28/AE29)-AE32</f>
        <v>-3</v>
      </c>
      <c r="AF30" s="12">
        <f>AF31+10*LOG10(AF28/AF29)-AF32</f>
        <v>0</v>
      </c>
      <c r="AG30" s="12">
        <f>AG31+10*LOG10(AG28/AG29)-AG32</f>
        <v>-3</v>
      </c>
      <c r="AH30" s="12">
        <f>AH31+10*LOG10(AH28/AH29)-AH32</f>
        <v>-3</v>
      </c>
    </row>
    <row r="31" spans="1:34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</row>
    <row r="32" spans="1:34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</row>
    <row r="33" spans="1:34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</row>
    <row r="34" spans="1:34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</row>
    <row r="35" spans="1:34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</row>
    <row r="36" spans="1:34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</row>
    <row r="37" spans="1:34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</row>
    <row r="38" spans="1:34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  <c r="AF38" s="86">
        <v>-169.3</v>
      </c>
      <c r="AG38" s="86">
        <v>-169.3</v>
      </c>
      <c r="AH38" s="86">
        <v>-169.3</v>
      </c>
    </row>
    <row r="39" spans="1:34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</row>
    <row r="40" spans="1:34" ht="30">
      <c r="A40" s="7" t="s">
        <v>109</v>
      </c>
      <c r="B40" s="12">
        <f t="shared" ref="B40:J40" si="31">10*LOG10(10^((B35+B36)/10)+10^(B38/10))</f>
        <v>-167.00000000000003</v>
      </c>
      <c r="C40" s="12">
        <f t="shared" si="31"/>
        <v>-167.00000000000003</v>
      </c>
      <c r="D40" s="12">
        <f t="shared" si="31"/>
        <v>-167.00000000000003</v>
      </c>
      <c r="E40" s="12">
        <f t="shared" si="31"/>
        <v>-167.00000000000003</v>
      </c>
      <c r="F40" s="12"/>
      <c r="G40" s="12">
        <f t="shared" si="31"/>
        <v>-167.00000000000003</v>
      </c>
      <c r="H40" s="74">
        <f t="shared" si="31"/>
        <v>-167.00000000000003</v>
      </c>
      <c r="I40" s="74">
        <f t="shared" si="31"/>
        <v>-167.00000000000003</v>
      </c>
      <c r="J40" s="74">
        <f t="shared" si="31"/>
        <v>-167.00000000000003</v>
      </c>
      <c r="K40" s="12">
        <f t="shared" ref="K40:P40" si="32">10*LOG10(10^((K35+K36)/10)+10^(K38/10))</f>
        <v>-167.00000000000003</v>
      </c>
      <c r="L40" s="12">
        <f t="shared" si="32"/>
        <v>-167.00000000000003</v>
      </c>
      <c r="M40" s="12">
        <f t="shared" si="32"/>
        <v>-167.00000000000003</v>
      </c>
      <c r="N40" s="12">
        <f t="shared" si="32"/>
        <v>-164.98918835931039</v>
      </c>
      <c r="O40" s="12">
        <f t="shared" si="32"/>
        <v>-164.98918835931039</v>
      </c>
      <c r="P40" s="12">
        <f t="shared" si="32"/>
        <v>-164.98918835931039</v>
      </c>
      <c r="Q40" s="12">
        <f t="shared" ref="Q40:V40" si="33">10*LOG10(10^((Q35+Q36)/10)+10^(Q38/10))</f>
        <v>-167.00000000000003</v>
      </c>
      <c r="R40" s="12">
        <f t="shared" si="33"/>
        <v>-167.00000000000003</v>
      </c>
      <c r="S40" s="12">
        <f t="shared" si="33"/>
        <v>-167.00000000000003</v>
      </c>
      <c r="T40" s="8">
        <f t="shared" si="33"/>
        <v>-167.00000000000003</v>
      </c>
      <c r="U40" s="8">
        <f t="shared" si="33"/>
        <v>-167.00000000000003</v>
      </c>
      <c r="V40" s="8">
        <f t="shared" si="33"/>
        <v>-167.00000000000003</v>
      </c>
      <c r="W40" s="8">
        <f t="shared" ref="W40:AB40" si="34">10*LOG10(10^((W35+W36)/10)+10^(W38/10))</f>
        <v>-164.98918835931039</v>
      </c>
      <c r="X40" s="8">
        <f t="shared" si="34"/>
        <v>-164.98918835931039</v>
      </c>
      <c r="Y40" s="8">
        <f t="shared" si="34"/>
        <v>-164.98918835931039</v>
      </c>
      <c r="Z40" s="12">
        <f t="shared" si="34"/>
        <v>-167.00000000000003</v>
      </c>
      <c r="AA40" s="12">
        <f t="shared" si="34"/>
        <v>-167.00000000000003</v>
      </c>
      <c r="AB40" s="12">
        <f t="shared" si="34"/>
        <v>-167.00000000000003</v>
      </c>
      <c r="AC40" s="12">
        <f t="shared" ref="AC40:AE40" si="35">10*LOG10(10^((AC35+AC36)/10)+10^(AC38/10))</f>
        <v>-167.00000000000003</v>
      </c>
      <c r="AD40" s="12">
        <f t="shared" si="35"/>
        <v>-167.00000000000003</v>
      </c>
      <c r="AE40" s="12">
        <f t="shared" si="35"/>
        <v>-167.00000000000003</v>
      </c>
      <c r="AF40" s="12">
        <f>10*LOG10(10^((AF35+AF36)/10)+10^(AF38/10))</f>
        <v>-164.98918835931039</v>
      </c>
      <c r="AG40" s="12">
        <f>10*LOG10(10^((AG35+AG36)/10)+10^(AG38/10))</f>
        <v>-164.98918835931039</v>
      </c>
      <c r="AH40" s="12">
        <f>10*LOG10(10^((AH35+AH36)/10)+10^(AH38/10))</f>
        <v>-164.98918835931039</v>
      </c>
    </row>
    <row r="41" spans="1:34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</row>
    <row r="42" spans="1:34" ht="15">
      <c r="A42" s="29" t="s">
        <v>70</v>
      </c>
      <c r="B42" s="19">
        <f t="shared" ref="B42:D42" si="36">50*180*1000</f>
        <v>9000000</v>
      </c>
      <c r="C42" s="19">
        <f t="shared" si="36"/>
        <v>9000000</v>
      </c>
      <c r="D42" s="19">
        <f t="shared" si="36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37">40*180*1000</f>
        <v>7200000</v>
      </c>
      <c r="J42" s="77">
        <f t="shared" si="37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38">10*180*1000</f>
        <v>1800000</v>
      </c>
      <c r="P42" s="15">
        <f t="shared" si="38"/>
        <v>1800000</v>
      </c>
      <c r="Q42" s="15">
        <f>40*180*1000</f>
        <v>7200000</v>
      </c>
      <c r="R42" s="15">
        <f t="shared" ref="R42:S42" si="39">40*180*1000</f>
        <v>7200000</v>
      </c>
      <c r="S42" s="15">
        <f t="shared" si="39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40">106*180*1000</f>
        <v>19080000</v>
      </c>
      <c r="Y42" s="15">
        <f t="shared" si="40"/>
        <v>19080000</v>
      </c>
      <c r="Z42" s="15">
        <f>40*180*1000</f>
        <v>7200000</v>
      </c>
      <c r="AA42" s="15">
        <f t="shared" ref="AA42:AB42" si="41">40*180*1000</f>
        <v>7200000</v>
      </c>
      <c r="AB42" s="15">
        <f t="shared" si="41"/>
        <v>7200000</v>
      </c>
      <c r="AC42" s="15">
        <f>14*180*1000</f>
        <v>2520000</v>
      </c>
      <c r="AD42" s="15">
        <f>14*180*1000</f>
        <v>2520000</v>
      </c>
      <c r="AE42" s="15">
        <f>14*180*1000</f>
        <v>2520000</v>
      </c>
      <c r="AF42" s="15">
        <f>36*180*1000</f>
        <v>6480000</v>
      </c>
      <c r="AG42" s="15">
        <f t="shared" ref="AG42:AH42" si="42">36*180*1000</f>
        <v>6480000</v>
      </c>
      <c r="AH42" s="15">
        <f t="shared" si="42"/>
        <v>6480000</v>
      </c>
    </row>
    <row r="43" spans="1:34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</row>
    <row r="44" spans="1:34" ht="15">
      <c r="A44" s="7" t="s">
        <v>72</v>
      </c>
      <c r="B44" s="12">
        <f t="shared" ref="B44:J44" si="43">B40+10*LOG10(B42)</f>
        <v>-97.457574905606776</v>
      </c>
      <c r="C44" s="12">
        <f t="shared" si="43"/>
        <v>-97.457574905606776</v>
      </c>
      <c r="D44" s="12">
        <f t="shared" si="43"/>
        <v>-97.457574905606776</v>
      </c>
      <c r="E44" s="12">
        <f t="shared" si="43"/>
        <v>-99.533658010624237</v>
      </c>
      <c r="F44" s="12"/>
      <c r="G44" s="12">
        <f t="shared" si="43"/>
        <v>-99.533658010624237</v>
      </c>
      <c r="H44" s="74">
        <f t="shared" si="43"/>
        <v>-98.426675035687353</v>
      </c>
      <c r="I44" s="74">
        <f t="shared" si="43"/>
        <v>-98.426675035687353</v>
      </c>
      <c r="J44" s="74">
        <f t="shared" si="43"/>
        <v>-98.426675035687353</v>
      </c>
      <c r="K44" s="12">
        <f t="shared" ref="K44:P44" si="44">K40+10*LOG10(K42)</f>
        <v>-94.194216296319269</v>
      </c>
      <c r="L44" s="12">
        <f t="shared" si="44"/>
        <v>-94.194216296319269</v>
      </c>
      <c r="M44" s="12">
        <f t="shared" si="44"/>
        <v>-94.194216296319269</v>
      </c>
      <c r="N44" s="12">
        <f t="shared" si="44"/>
        <v>-102.43646330827733</v>
      </c>
      <c r="O44" s="12">
        <f t="shared" si="44"/>
        <v>-102.43646330827733</v>
      </c>
      <c r="P44" s="12">
        <f t="shared" si="44"/>
        <v>-102.43646330827733</v>
      </c>
      <c r="Q44" s="12">
        <f t="shared" ref="Q44:V44" si="45">Q40+10*LOG10(Q42)</f>
        <v>-98.426675035687353</v>
      </c>
      <c r="R44" s="12">
        <f t="shared" si="45"/>
        <v>-98.426675035687353</v>
      </c>
      <c r="S44" s="12">
        <f t="shared" si="45"/>
        <v>-98.426675035687353</v>
      </c>
      <c r="T44" s="8">
        <f t="shared" si="45"/>
        <v>-97.457574905606776</v>
      </c>
      <c r="U44" s="8">
        <f t="shared" si="45"/>
        <v>-97.457574905606776</v>
      </c>
      <c r="V44" s="8">
        <f t="shared" si="45"/>
        <v>-97.457574905606776</v>
      </c>
      <c r="W44" s="8">
        <f t="shared" ref="W44:AB44" si="46">W40+10*LOG10(W42)</f>
        <v>-92.18340465562963</v>
      </c>
      <c r="X44" s="8">
        <f t="shared" si="46"/>
        <v>-92.18340465562963</v>
      </c>
      <c r="Y44" s="8">
        <f t="shared" si="46"/>
        <v>-92.18340465562963</v>
      </c>
      <c r="Z44" s="12">
        <f t="shared" si="46"/>
        <v>-98.426675035687353</v>
      </c>
      <c r="AA44" s="12">
        <f t="shared" si="46"/>
        <v>-98.426675035687353</v>
      </c>
      <c r="AB44" s="12">
        <f t="shared" si="46"/>
        <v>-98.426675035687353</v>
      </c>
      <c r="AC44" s="12">
        <f t="shared" ref="AC44:AE44" si="47">AC40+10*LOG10(AC42)</f>
        <v>-102.9859945921846</v>
      </c>
      <c r="AD44" s="12">
        <f t="shared" si="47"/>
        <v>-102.9859945921846</v>
      </c>
      <c r="AE44" s="12">
        <f t="shared" si="47"/>
        <v>-102.9859945921846</v>
      </c>
      <c r="AF44" s="12">
        <f>AF40+10*LOG10(AF42)</f>
        <v>-96.873438300604462</v>
      </c>
      <c r="AG44" s="12">
        <f>AG40+10*LOG10(AG42)</f>
        <v>-96.873438300604462</v>
      </c>
      <c r="AH44" s="12">
        <f>AH40+10*LOG10(AH42)</f>
        <v>-96.873438300604462</v>
      </c>
    </row>
    <row r="45" spans="1:34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</row>
    <row r="46" spans="1:34" ht="15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  <c r="Z46" s="15">
        <v>-4.0999999999999996</v>
      </c>
      <c r="AA46" s="15"/>
      <c r="AB46" s="15">
        <v>0.15</v>
      </c>
      <c r="AC46" s="15">
        <v>0.2</v>
      </c>
      <c r="AD46" s="15">
        <v>0.2</v>
      </c>
      <c r="AE46" s="15">
        <v>3.9</v>
      </c>
      <c r="AF46" s="15">
        <v>-3.91</v>
      </c>
      <c r="AG46" s="15">
        <v>-3.91</v>
      </c>
      <c r="AH46" s="15">
        <v>-0.2</v>
      </c>
    </row>
    <row r="47" spans="1:34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</row>
    <row r="48" spans="1:34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</row>
    <row r="49" spans="1:34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</row>
    <row r="50" spans="1:34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</row>
    <row r="51" spans="1:34" ht="30">
      <c r="A51" s="7" t="s">
        <v>82</v>
      </c>
      <c r="B51" s="12">
        <f t="shared" ref="B51:J51" si="48">B44+B46+B47-B49</f>
        <v>-99.357574905606782</v>
      </c>
      <c r="C51" s="12">
        <f t="shared" si="48"/>
        <v>-99.357574905606782</v>
      </c>
      <c r="D51" s="12">
        <f t="shared" si="48"/>
        <v>-95.057574905606771</v>
      </c>
      <c r="E51" s="12">
        <f t="shared" si="48"/>
        <v>-104.72365801062423</v>
      </c>
      <c r="F51" s="12"/>
      <c r="G51" s="12">
        <f t="shared" si="48"/>
        <v>-100.10365801062423</v>
      </c>
      <c r="H51" s="74">
        <f t="shared" si="48"/>
        <v>-104.37667503568736</v>
      </c>
      <c r="I51" s="74">
        <f t="shared" si="48"/>
        <v>-104.37667503568736</v>
      </c>
      <c r="J51" s="74">
        <f t="shared" si="48"/>
        <v>-100.83667503568735</v>
      </c>
      <c r="K51" s="12">
        <f t="shared" ref="K51:P51" si="49">K44+K46+K47-K49</f>
        <v>-97.094216296319274</v>
      </c>
      <c r="L51" s="12">
        <f t="shared" si="49"/>
        <v>-96.994216296319266</v>
      </c>
      <c r="M51" s="12">
        <f t="shared" si="49"/>
        <v>-93.794216296319263</v>
      </c>
      <c r="N51" s="12">
        <f t="shared" si="49"/>
        <v>-106.09646330827732</v>
      </c>
      <c r="O51" s="12">
        <f t="shared" si="49"/>
        <v>-106.09646330827732</v>
      </c>
      <c r="P51" s="12">
        <f t="shared" si="49"/>
        <v>-102.59646330827732</v>
      </c>
      <c r="Q51" s="12">
        <f t="shared" ref="Q51:V51" si="50">Q44+Q46+Q47-Q49</f>
        <v>-103.02667503568735</v>
      </c>
      <c r="R51" s="12">
        <f t="shared" si="50"/>
        <v>-103.02667503568735</v>
      </c>
      <c r="S51" s="12">
        <f t="shared" si="50"/>
        <v>-98.926675035687353</v>
      </c>
      <c r="T51" s="8">
        <f t="shared" si="50"/>
        <v>-99.557574905606771</v>
      </c>
      <c r="U51" s="8">
        <f t="shared" si="50"/>
        <v>-99.557574905606771</v>
      </c>
      <c r="V51" s="8">
        <f t="shared" si="50"/>
        <v>-95.307574905606771</v>
      </c>
      <c r="W51" s="8">
        <f t="shared" ref="W51:AB51" si="51">W44+W46+W47-W49</f>
        <v>-97.68340465562963</v>
      </c>
      <c r="X51" s="8">
        <f t="shared" si="51"/>
        <v>-97.68340465562963</v>
      </c>
      <c r="Y51" s="8">
        <f t="shared" si="51"/>
        <v>-95.083404655629636</v>
      </c>
      <c r="Z51" s="12">
        <f t="shared" si="51"/>
        <v>-100.52667503568735</v>
      </c>
      <c r="AA51" s="12">
        <f t="shared" si="51"/>
        <v>-96.426675035687353</v>
      </c>
      <c r="AB51" s="12">
        <f t="shared" si="51"/>
        <v>-96.276675035687347</v>
      </c>
      <c r="AC51" s="12">
        <f t="shared" ref="AC51:AE51" si="52">AC44+AC46+AC47-AC49</f>
        <v>-100.78599459218459</v>
      </c>
      <c r="AD51" s="12">
        <f t="shared" si="52"/>
        <v>-100.78599459218459</v>
      </c>
      <c r="AE51" s="12">
        <f t="shared" si="52"/>
        <v>-97.085994592184591</v>
      </c>
      <c r="AF51" s="12">
        <f>AF44+AF46+AF47-AF49</f>
        <v>-98.783438300604459</v>
      </c>
      <c r="AG51" s="12">
        <f>AG44+AG46+AG47-AG49</f>
        <v>-98.783438300604459</v>
      </c>
      <c r="AH51" s="12">
        <f>AH44+AH46+AH47-AH49</f>
        <v>-95.073438300604465</v>
      </c>
    </row>
    <row r="52" spans="1:34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</row>
    <row r="53" spans="1:34" ht="30">
      <c r="A53" s="30" t="s">
        <v>85</v>
      </c>
      <c r="B53" s="23">
        <f>B26+B30+B33-B34-B51</f>
        <v>157.93089986991947</v>
      </c>
      <c r="C53" s="23">
        <f t="shared" ref="C53:G53" si="53">C26+C30+C33-C34-C51</f>
        <v>154.93089986991947</v>
      </c>
      <c r="D53" s="23">
        <f t="shared" si="53"/>
        <v>150.63089986991946</v>
      </c>
      <c r="E53" s="23">
        <f t="shared" si="53"/>
        <v>157.36089986991945</v>
      </c>
      <c r="F53" s="23"/>
      <c r="G53" s="23">
        <f t="shared" si="53"/>
        <v>149.74089986991945</v>
      </c>
      <c r="H53" s="79">
        <f>H26+H30+H33-H34-H51</f>
        <v>161.98089986991948</v>
      </c>
      <c r="I53" s="79">
        <f t="shared" ref="I53:J53" si="54">I26+I30+I33-I34-I51</f>
        <v>158.98089986991948</v>
      </c>
      <c r="J53" s="79">
        <f t="shared" si="54"/>
        <v>155.44089986991946</v>
      </c>
      <c r="K53" s="23">
        <f>K26+K30+K33-K34-K51</f>
        <v>155.92059991327966</v>
      </c>
      <c r="L53" s="23">
        <f t="shared" ref="L53:M53" si="55">L26+L30+L33-L34-L51</f>
        <v>152.82059991327964</v>
      </c>
      <c r="M53" s="23">
        <f t="shared" si="55"/>
        <v>149.62059991327965</v>
      </c>
      <c r="N53" s="23">
        <f>N26+N30+N33-N34-N51</f>
        <v>152.01978827259001</v>
      </c>
      <c r="O53" s="23">
        <f t="shared" ref="O53:P53" si="56">O26+O30+O33-O34-O51</f>
        <v>149.01978827259001</v>
      </c>
      <c r="P53" s="23">
        <f t="shared" si="56"/>
        <v>145.51978827259001</v>
      </c>
      <c r="Q53" s="23">
        <f>Q26+Q30+Q33-Q34-Q51</f>
        <v>157.62059991327965</v>
      </c>
      <c r="R53" s="23">
        <f t="shared" ref="R53:S53" si="57">R26+R30+R33-R34-R51</f>
        <v>154.62059991327965</v>
      </c>
      <c r="S53" s="23">
        <f t="shared" si="57"/>
        <v>150.52059991327968</v>
      </c>
      <c r="T53" s="23">
        <f>T26+T30+T33-T34-T51</f>
        <v>158.13089986991946</v>
      </c>
      <c r="U53" s="23">
        <f t="shared" ref="U53:V53" si="58">U26+U30+U33-U34-U51</f>
        <v>155.13089986991946</v>
      </c>
      <c r="V53" s="23">
        <f t="shared" si="58"/>
        <v>150.88089986991946</v>
      </c>
      <c r="W53" s="23">
        <f>W26+W30+W33-W34-W51</f>
        <v>159.52008822922983</v>
      </c>
      <c r="X53" s="23">
        <f t="shared" ref="X53:Y53" si="59">X26+X30+X33-X34-X51</f>
        <v>156.52008822922983</v>
      </c>
      <c r="Y53" s="23">
        <f t="shared" si="59"/>
        <v>153.92008822922983</v>
      </c>
      <c r="Z53" s="23">
        <f>Z26+Z30+Z33-Z34-Z51</f>
        <v>158.13089986991946</v>
      </c>
      <c r="AA53" s="23">
        <f t="shared" ref="AA53:AB53" si="60">AA26+AA30+AA33-AA34-AA51</f>
        <v>151.03089986991949</v>
      </c>
      <c r="AB53" s="23">
        <f t="shared" si="60"/>
        <v>150.88089986991946</v>
      </c>
      <c r="AC53" s="23">
        <f>AC26+AC30+AC33-AC34-AC51</f>
        <v>150.82059991327966</v>
      </c>
      <c r="AD53" s="23">
        <f t="shared" ref="AD53:AE53" si="61">AD26+AD30+AD33-AD34-AD51</f>
        <v>147.82059991327966</v>
      </c>
      <c r="AE53" s="23">
        <f t="shared" si="61"/>
        <v>144.12059991327965</v>
      </c>
      <c r="AF53" s="23">
        <f>AF26+AF30+AF33-AF34-AF51</f>
        <v>152.91978827259001</v>
      </c>
      <c r="AG53" s="23">
        <f t="shared" ref="AG53:AH53" si="62">AG26+AG30+AG33-AG34-AG51</f>
        <v>149.91978827259001</v>
      </c>
      <c r="AH53" s="23">
        <f t="shared" si="62"/>
        <v>146.20978827259003</v>
      </c>
    </row>
    <row r="54" spans="1:34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</row>
    <row r="56" spans="1:34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</row>
    <row r="57" spans="1:34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</row>
    <row r="58" spans="1:34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</row>
    <row r="59" spans="1:34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</row>
    <row r="60" spans="1:34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</row>
    <row r="61" spans="1:34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</row>
    <row r="62" spans="1:34" ht="30">
      <c r="A62" s="30" t="s">
        <v>111</v>
      </c>
      <c r="B62" s="23">
        <f>B53-B57+B58-B59+B60</f>
        <v>140.30089986991948</v>
      </c>
      <c r="C62" s="23">
        <f t="shared" ref="C62:G62" si="63">C53-C57+C58-C59+C60</f>
        <v>137.30089986991948</v>
      </c>
      <c r="D62" s="23">
        <f t="shared" si="63"/>
        <v>133.00089986991946</v>
      </c>
      <c r="E62" s="23">
        <f t="shared" si="63"/>
        <v>139.73089986991945</v>
      </c>
      <c r="F62" s="23"/>
      <c r="G62" s="23">
        <f t="shared" si="63"/>
        <v>132.11089986991945</v>
      </c>
      <c r="H62" s="79">
        <f>H53-H57+H58-H59+H60</f>
        <v>144.35089986991949</v>
      </c>
      <c r="I62" s="79">
        <f t="shared" ref="I62:J62" si="64">I53-I57+I58-I59+I60</f>
        <v>141.35089986991949</v>
      </c>
      <c r="J62" s="79">
        <f t="shared" si="64"/>
        <v>137.81089986991947</v>
      </c>
      <c r="K62" s="23">
        <f>K53-K57+K58-K59+K60</f>
        <v>138.29059991327966</v>
      </c>
      <c r="L62" s="23">
        <f t="shared" ref="L62:M62" si="65">L53-L57+L58-L59+L60</f>
        <v>135.19059991327964</v>
      </c>
      <c r="M62" s="23">
        <f t="shared" si="65"/>
        <v>131.99059991327965</v>
      </c>
      <c r="N62" s="23">
        <f>N53-N57+N58-N59+N60</f>
        <v>134.38978827259001</v>
      </c>
      <c r="O62" s="23">
        <f t="shared" ref="O62:P62" si="66">O53-O57+O58-O59+O60</f>
        <v>131.38978827259001</v>
      </c>
      <c r="P62" s="23">
        <f t="shared" si="66"/>
        <v>127.88978827259001</v>
      </c>
      <c r="Q62" s="23">
        <f>Q53-Q57+Q58-Q59+Q60</f>
        <v>139.99059991327965</v>
      </c>
      <c r="R62" s="23">
        <f t="shared" ref="R62:S62" si="67">R53-R57+R58-R59+R60</f>
        <v>136.99059991327965</v>
      </c>
      <c r="S62" s="23">
        <f t="shared" si="67"/>
        <v>132.89059991327969</v>
      </c>
      <c r="T62" s="23">
        <f>T53-T57+T58-T59+T60</f>
        <v>140.50089986991946</v>
      </c>
      <c r="U62" s="23">
        <f t="shared" ref="U62:V62" si="68">U53-U57+U58-U59+U60</f>
        <v>137.50089986991946</v>
      </c>
      <c r="V62" s="23">
        <f t="shared" si="68"/>
        <v>133.25089986991946</v>
      </c>
      <c r="W62" s="23">
        <f>W53-W57+W58-W59+W60</f>
        <v>140.68008822922982</v>
      </c>
      <c r="X62" s="23">
        <f t="shared" ref="X62:Y62" si="69">X53-X57+X58-X59+X60</f>
        <v>137.68008822922982</v>
      </c>
      <c r="Y62" s="23">
        <f t="shared" si="69"/>
        <v>135.08008822922983</v>
      </c>
      <c r="Z62" s="23">
        <f>Z53-Z57+Z58-Z59+Z60</f>
        <v>140.50089986991946</v>
      </c>
      <c r="AA62" s="23">
        <f t="shared" ref="AA62:AB62" si="70">AA53-AA57+AA58-AA59+AA60</f>
        <v>133.4008998699195</v>
      </c>
      <c r="AB62" s="23">
        <f t="shared" si="70"/>
        <v>133.25089986991946</v>
      </c>
      <c r="AC62" s="23">
        <f>AC53-AC57+AC58-AC59+AC60</f>
        <v>133.19059991327967</v>
      </c>
      <c r="AD62" s="23">
        <f t="shared" ref="AD62:AE62" si="71">AD53-AD57+AD58-AD59+AD60</f>
        <v>130.19059991327967</v>
      </c>
      <c r="AE62" s="23">
        <f t="shared" si="71"/>
        <v>126.49059991327965</v>
      </c>
      <c r="AF62" s="23">
        <f>AF53-AF57+AF58-AF59+AF60</f>
        <v>135.28978827259002</v>
      </c>
      <c r="AG62" s="23">
        <f t="shared" ref="AG62:AH62" si="72">AG53-AG57+AG58-AG59+AG60</f>
        <v>132.28978827259002</v>
      </c>
      <c r="AH62" s="23">
        <f t="shared" si="72"/>
        <v>128.57978827259004</v>
      </c>
    </row>
    <row r="63" spans="1:34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</row>
    <row r="64" spans="1:34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</row>
    <row r="65" spans="1:34" ht="15">
      <c r="A65" s="30" t="s">
        <v>98</v>
      </c>
      <c r="B65" s="23">
        <f t="shared" ref="B65:J65" si="73">B17-B23-B51+B21+B33</f>
        <v>144.90000000000003</v>
      </c>
      <c r="C65" s="23">
        <f t="shared" si="73"/>
        <v>144.90000000000003</v>
      </c>
      <c r="D65" s="23">
        <f t="shared" si="73"/>
        <v>140.60000000000002</v>
      </c>
      <c r="E65" s="23">
        <f t="shared" si="73"/>
        <v>148.19000000000003</v>
      </c>
      <c r="F65" s="23"/>
      <c r="G65" s="23">
        <f t="shared" si="73"/>
        <v>143.57000000000002</v>
      </c>
      <c r="H65" s="79">
        <f t="shared" si="73"/>
        <v>148.95000000000005</v>
      </c>
      <c r="I65" s="79">
        <f t="shared" si="73"/>
        <v>148.95000000000005</v>
      </c>
      <c r="J65" s="79">
        <f t="shared" si="73"/>
        <v>145.41000000000003</v>
      </c>
      <c r="K65" s="23">
        <f t="shared" ref="K65:P65" si="74">K17-K23-K51+K21+K33</f>
        <v>145.90000000000003</v>
      </c>
      <c r="L65" s="23">
        <f t="shared" si="74"/>
        <v>145.80000000000001</v>
      </c>
      <c r="M65" s="23">
        <f t="shared" si="74"/>
        <v>142.60000000000002</v>
      </c>
      <c r="N65" s="23">
        <f t="shared" si="74"/>
        <v>144.64918835931039</v>
      </c>
      <c r="O65" s="23">
        <f t="shared" si="74"/>
        <v>144.64918835931039</v>
      </c>
      <c r="P65" s="23">
        <f t="shared" si="74"/>
        <v>141.14918835931039</v>
      </c>
      <c r="Q65" s="23">
        <f t="shared" ref="Q65:V65" si="75">Q17-Q23-Q51+Q21+Q33</f>
        <v>147.60000000000002</v>
      </c>
      <c r="R65" s="23">
        <f t="shared" si="75"/>
        <v>147.60000000000002</v>
      </c>
      <c r="S65" s="23">
        <f t="shared" si="75"/>
        <v>143.50000000000006</v>
      </c>
      <c r="T65" s="23">
        <f t="shared" si="75"/>
        <v>145.10000000000002</v>
      </c>
      <c r="U65" s="23">
        <f t="shared" si="75"/>
        <v>145.10000000000002</v>
      </c>
      <c r="V65" s="23">
        <f t="shared" si="75"/>
        <v>140.85000000000002</v>
      </c>
      <c r="W65" s="23">
        <f t="shared" ref="W65:AB65" si="76">W17-W23-W51+W21+W33</f>
        <v>146.48918835931039</v>
      </c>
      <c r="X65" s="23">
        <f t="shared" si="76"/>
        <v>146.48918835931039</v>
      </c>
      <c r="Y65" s="23">
        <f t="shared" si="76"/>
        <v>143.8891883593104</v>
      </c>
      <c r="Z65" s="23">
        <f t="shared" si="76"/>
        <v>145.10000000000002</v>
      </c>
      <c r="AA65" s="23">
        <f t="shared" si="76"/>
        <v>141.00000000000006</v>
      </c>
      <c r="AB65" s="23">
        <f t="shared" si="76"/>
        <v>140.85000000000002</v>
      </c>
      <c r="AC65" s="23">
        <f t="shared" ref="AC65:AE65" si="77">AC17-AC23-AC51+AC21+AC33</f>
        <v>140.80000000000004</v>
      </c>
      <c r="AD65" s="23">
        <f t="shared" si="77"/>
        <v>140.80000000000004</v>
      </c>
      <c r="AE65" s="23">
        <f t="shared" si="77"/>
        <v>137.10000000000002</v>
      </c>
      <c r="AF65" s="23">
        <f>AF17-AF23-AF51+AF21+AF33</f>
        <v>142.89918835931039</v>
      </c>
      <c r="AG65" s="23">
        <f>AG17-AG23-AG51+AG21+AG33</f>
        <v>142.89918835931039</v>
      </c>
      <c r="AH65" s="23">
        <f>AH17-AH23-AH51+AH21+AH33</f>
        <v>139.18918835931041</v>
      </c>
    </row>
  </sheetData>
  <mergeCells count="11">
    <mergeCell ref="AF1:AH1"/>
    <mergeCell ref="AC1:AE1"/>
    <mergeCell ref="Z1:AB1"/>
    <mergeCell ref="W1:Y1"/>
    <mergeCell ref="T1:V1"/>
    <mergeCell ref="Q1:S1"/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pane xSplit="1" ySplit="1" topLeftCell="J38" activePane="bottomRight" state="frozen"/>
      <selection pane="topRight"/>
      <selection pane="bottomLeft"/>
      <selection pane="bottomRight" activeCell="R1" sqref="R1:S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16384" width="9" style="1"/>
  </cols>
  <sheetData>
    <row r="1" spans="1:19" ht="14.25" customHeight="1">
      <c r="A1" s="3"/>
      <c r="B1" s="100" t="s">
        <v>102</v>
      </c>
      <c r="C1" s="100"/>
      <c r="D1" s="100" t="s">
        <v>103</v>
      </c>
      <c r="E1" s="100"/>
      <c r="F1" s="101" t="s">
        <v>115</v>
      </c>
      <c r="G1" s="101"/>
      <c r="H1" s="100" t="s">
        <v>116</v>
      </c>
      <c r="I1" s="100"/>
      <c r="J1" s="100" t="s">
        <v>119</v>
      </c>
      <c r="K1" s="100"/>
      <c r="L1" s="100" t="s">
        <v>126</v>
      </c>
      <c r="M1" s="100"/>
      <c r="N1" s="100" t="s">
        <v>132</v>
      </c>
      <c r="O1" s="100"/>
      <c r="P1" s="100" t="s">
        <v>133</v>
      </c>
      <c r="Q1" s="100"/>
      <c r="R1" s="100" t="s">
        <v>135</v>
      </c>
      <c r="S1" s="100"/>
    </row>
    <row r="2" spans="1:1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2" t="s">
        <v>112</v>
      </c>
      <c r="R2" s="5" t="s">
        <v>104</v>
      </c>
      <c r="S2" s="95" t="s">
        <v>112</v>
      </c>
    </row>
    <row r="3" spans="1:19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</row>
    <row r="4" spans="1:19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</row>
    <row r="5" spans="1:1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</row>
    <row r="8" spans="1:19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4</v>
      </c>
      <c r="S13" s="86">
        <v>4</v>
      </c>
    </row>
    <row r="14" spans="1:19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</row>
    <row r="15" spans="1:19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</row>
    <row r="16" spans="1:1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  <c r="P18" s="12">
        <f>P19+10*LOG10(P12/P14)-P20</f>
        <v>0</v>
      </c>
      <c r="Q18" s="12">
        <f>Q19+10*LOG10(Q12/Q14)-Q20</f>
        <v>-3</v>
      </c>
      <c r="R18" s="12">
        <f>R19+10*LOG10(R12/R14)-R20</f>
        <v>0</v>
      </c>
      <c r="S18" s="12">
        <f>S19+10*LOG10(S12/S14)-S20</f>
        <v>-3</v>
      </c>
    </row>
    <row r="19" spans="1:1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  <c r="P25" s="8">
        <f>P17+P18+P21+P22-P24</f>
        <v>22</v>
      </c>
      <c r="Q25" s="8">
        <f>Q17+Q18+Q21+Q22-Q24</f>
        <v>19</v>
      </c>
      <c r="R25" s="8">
        <f>R17+R18+R21+R22-R24</f>
        <v>22</v>
      </c>
      <c r="S25" s="8">
        <f>S17+S18+S21+S22-S24</f>
        <v>19</v>
      </c>
    </row>
    <row r="26" spans="1:19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</row>
    <row r="29" spans="1:19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4</v>
      </c>
      <c r="S29" s="86">
        <v>4</v>
      </c>
    </row>
    <row r="30" spans="1:19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  <c r="P30" s="12">
        <f>P31+10*LOG10(P28/P13)-P32</f>
        <v>17.030899869919438</v>
      </c>
      <c r="Q30" s="12">
        <f>Q31+10*LOG10(Q28/Q13)-Q32</f>
        <v>17.030899869919438</v>
      </c>
      <c r="R30" s="12">
        <f>R31+10*LOG10(R28/R13)-R32</f>
        <v>14.020599913279625</v>
      </c>
      <c r="S30" s="12">
        <f>S31+10*LOG10(S28/S13)-S32</f>
        <v>14.020599913279625</v>
      </c>
    </row>
    <row r="31" spans="1:1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-999</v>
      </c>
      <c r="Q37" s="86">
        <v>-999</v>
      </c>
      <c r="R37" s="86">
        <v>-165.7</v>
      </c>
      <c r="S37" s="86">
        <v>-165.7</v>
      </c>
    </row>
    <row r="38" spans="1:19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</row>
    <row r="39" spans="1:19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  <c r="P39" s="12">
        <f>10*LOG10(10^((P35+P36)/10)+10^(P37/10))</f>
        <v>-169.00000000000003</v>
      </c>
      <c r="Q39" s="12">
        <f>10*LOG10(10^((Q35+Q36)/10)+10^(Q37/10))</f>
        <v>-169.00000000000003</v>
      </c>
      <c r="R39" s="12">
        <f>10*LOG10(10^((R35+R36)/10)+10^(R37/10))</f>
        <v>-164.03352307536667</v>
      </c>
      <c r="S39" s="12">
        <f>10*LOG10(10^((S35+S36)/10)+10^(S37/10))</f>
        <v>-164.03352307536667</v>
      </c>
    </row>
    <row r="40" spans="1:19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 ht="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8">
        <f>1*12*15*1000</f>
        <v>180000</v>
      </c>
      <c r="O41" s="8">
        <f>1*12*15*1000</f>
        <v>180000</v>
      </c>
      <c r="P41" s="12">
        <f>1*12*15*1000</f>
        <v>180000</v>
      </c>
      <c r="Q41" s="12">
        <f>1*12*15*1000</f>
        <v>180000</v>
      </c>
      <c r="R41" s="12">
        <f>1*12*15*1000</f>
        <v>180000</v>
      </c>
      <c r="S41" s="12">
        <f>1*12*15*1000</f>
        <v>180000</v>
      </c>
    </row>
    <row r="42" spans="1:19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</row>
    <row r="43" spans="1:19" ht="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8">
        <f>N39+10*LOG10(N41)</f>
        <v>-108.40566384942014</v>
      </c>
      <c r="O43" s="8">
        <f>O39+10*LOG10(O41)</f>
        <v>-108.40566384942014</v>
      </c>
      <c r="P43" s="12">
        <f>P39+10*LOG10(P41)</f>
        <v>-116.44727494896696</v>
      </c>
      <c r="Q43" s="12">
        <f>Q39+10*LOG10(Q41)</f>
        <v>-116.44727494896696</v>
      </c>
      <c r="R43" s="12">
        <f>R39+10*LOG10(R41)</f>
        <v>-111.48079802433361</v>
      </c>
      <c r="S43" s="12">
        <f>S39+10*LOG10(S41)</f>
        <v>-111.48079802433361</v>
      </c>
    </row>
    <row r="44" spans="1:19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</row>
    <row r="45" spans="1:19" ht="15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  <c r="P45" s="15">
        <v>-5.43</v>
      </c>
      <c r="Q45" s="15">
        <v>-5.43</v>
      </c>
      <c r="R45" s="15">
        <v>-10.3</v>
      </c>
      <c r="S45" s="15">
        <v>-10.3</v>
      </c>
    </row>
    <row r="46" spans="1:19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30">
      <c r="A50" s="7" t="s">
        <v>80</v>
      </c>
      <c r="B50" s="12">
        <f t="shared" ref="B50:G50" si="12">B43+B45+B47-B48</f>
        <v>-122.24727494896696</v>
      </c>
      <c r="C50" s="12">
        <f t="shared" si="12"/>
        <v>-122.24727494896696</v>
      </c>
      <c r="D50" s="12">
        <f t="shared" si="12"/>
        <v>-120.46727494896696</v>
      </c>
      <c r="E50" s="12">
        <f t="shared" si="12"/>
        <v>-120.46727494896696</v>
      </c>
      <c r="F50" s="74">
        <f t="shared" si="12"/>
        <v>-112.98727494896697</v>
      </c>
      <c r="G50" s="74">
        <f t="shared" si="12"/>
        <v>-112.98727494896697</v>
      </c>
      <c r="H50" s="12">
        <f t="shared" ref="H50:M50" si="13">H43+H45+H47-H48</f>
        <v>-123.64727494896697</v>
      </c>
      <c r="I50" s="12">
        <f t="shared" si="13"/>
        <v>-123.54727494896696</v>
      </c>
      <c r="J50" s="12">
        <f t="shared" si="13"/>
        <v>-117.26566384942014</v>
      </c>
      <c r="K50" s="12">
        <f t="shared" si="13"/>
        <v>-117.26566384942014</v>
      </c>
      <c r="L50" s="12">
        <f t="shared" si="13"/>
        <v>-124.96727494896696</v>
      </c>
      <c r="M50" s="12">
        <f t="shared" si="13"/>
        <v>-124.96727494896696</v>
      </c>
      <c r="N50" s="8">
        <f>N43+N45+N47-N48</f>
        <v>-108.90566384942014</v>
      </c>
      <c r="O50" s="8">
        <f>O43+O45+O47-O48</f>
        <v>-108.90566384942014</v>
      </c>
      <c r="P50" s="12">
        <f>P43+P45+P47-P48</f>
        <v>-119.87727494896697</v>
      </c>
      <c r="Q50" s="12">
        <f>Q43+Q45+Q47-Q48</f>
        <v>-119.87727494896697</v>
      </c>
      <c r="R50" s="12">
        <f>R43+R45+R47-R48</f>
        <v>-119.78079802433361</v>
      </c>
      <c r="S50" s="12">
        <f>S43+S45+S47-S48</f>
        <v>-119.78079802433361</v>
      </c>
    </row>
    <row r="51" spans="1:19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</row>
    <row r="52" spans="1:19" ht="30">
      <c r="A52" s="22" t="s">
        <v>83</v>
      </c>
      <c r="B52" s="23">
        <f t="shared" ref="B52:G52" si="14">B25+B30+B33-B34-B50</f>
        <v>158.27817481888638</v>
      </c>
      <c r="C52" s="23">
        <f t="shared" si="14"/>
        <v>155.27817481888638</v>
      </c>
      <c r="D52" s="23">
        <f t="shared" si="14"/>
        <v>152.6381748188864</v>
      </c>
      <c r="E52" s="23">
        <f t="shared" si="14"/>
        <v>149.6381748188864</v>
      </c>
      <c r="F52" s="79">
        <f t="shared" si="14"/>
        <v>149.01817481888639</v>
      </c>
      <c r="G52" s="79">
        <f t="shared" si="14"/>
        <v>146.01817481888639</v>
      </c>
      <c r="H52" s="23">
        <f t="shared" ref="H52:M52" si="15">H25+H30+H33-H34-H50</f>
        <v>156.66787486224661</v>
      </c>
      <c r="I52" s="23">
        <f t="shared" si="15"/>
        <v>153.56787486224658</v>
      </c>
      <c r="J52" s="23">
        <f t="shared" si="15"/>
        <v>150.28626376269978</v>
      </c>
      <c r="K52" s="23">
        <f t="shared" si="15"/>
        <v>147.28626376269978</v>
      </c>
      <c r="L52" s="23">
        <f t="shared" si="15"/>
        <v>157.9878748622466</v>
      </c>
      <c r="M52" s="23">
        <f t="shared" si="15"/>
        <v>154.9878748622466</v>
      </c>
      <c r="N52" s="23">
        <f>N25+N30+N33-N34-N50</f>
        <v>144.93656371933957</v>
      </c>
      <c r="O52" s="23">
        <f>O25+O30+O33-O34-O50</f>
        <v>141.93656371933957</v>
      </c>
      <c r="P52" s="23">
        <f>P25+P30+P33-P34-P50</f>
        <v>155.90817481888641</v>
      </c>
      <c r="Q52" s="23">
        <f>Q25+Q30+Q33-Q34-Q50</f>
        <v>152.90817481888641</v>
      </c>
      <c r="R52" s="23">
        <f>R25+R30+R33-R34-R50</f>
        <v>152.80139793761322</v>
      </c>
      <c r="S52" s="23">
        <f>S25+S30+S33-S34-S50</f>
        <v>149.80139793761322</v>
      </c>
    </row>
    <row r="53" spans="1:19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</row>
    <row r="54" spans="1:1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</row>
    <row r="56" spans="1:19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</row>
    <row r="57" spans="1:19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</row>
    <row r="58" spans="1:19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</row>
    <row r="60" spans="1:19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30">
      <c r="A61" s="22" t="s">
        <v>110</v>
      </c>
      <c r="B61" s="23">
        <f t="shared" ref="B61:G61" si="16">B52-B56+B58-B59+B60</f>
        <v>137.3281748188864</v>
      </c>
      <c r="C61" s="23">
        <f t="shared" si="16"/>
        <v>134.3281748188864</v>
      </c>
      <c r="D61" s="23">
        <f t="shared" si="16"/>
        <v>131.68817481888641</v>
      </c>
      <c r="E61" s="23">
        <f t="shared" si="16"/>
        <v>128.68817481888641</v>
      </c>
      <c r="F61" s="79">
        <f t="shared" si="16"/>
        <v>128.0681748188864</v>
      </c>
      <c r="G61" s="79">
        <f t="shared" si="16"/>
        <v>125.0681748188864</v>
      </c>
      <c r="H61" s="23">
        <f t="shared" ref="H61:M61" si="17">H52-H56+H58-H59+H60</f>
        <v>135.71787486224662</v>
      </c>
      <c r="I61" s="23">
        <f t="shared" si="17"/>
        <v>132.61787486224659</v>
      </c>
      <c r="J61" s="23">
        <f t="shared" si="17"/>
        <v>129.33626376269979</v>
      </c>
      <c r="K61" s="23">
        <f t="shared" si="17"/>
        <v>126.33626376269979</v>
      </c>
      <c r="L61" s="23">
        <f t="shared" si="17"/>
        <v>137.03787486224661</v>
      </c>
      <c r="M61" s="23">
        <f t="shared" si="17"/>
        <v>134.03787486224661</v>
      </c>
      <c r="N61" s="23">
        <f>N52-N56+N58-N59+N60</f>
        <v>122.39656371933958</v>
      </c>
      <c r="O61" s="23">
        <f>O52-O56+O58-O59+O60</f>
        <v>119.39656371933958</v>
      </c>
      <c r="P61" s="23">
        <f>P52-P56+P58-P59+P60</f>
        <v>134.95817481888642</v>
      </c>
      <c r="Q61" s="23">
        <f>Q52-Q56+Q58-Q59+Q60</f>
        <v>131.95817481888642</v>
      </c>
      <c r="R61" s="23">
        <f>R52-R56+R58-R59+R60</f>
        <v>131.85139793761323</v>
      </c>
      <c r="S61" s="23">
        <f>S52-S56+S58-S59+S60</f>
        <v>128.85139793761323</v>
      </c>
    </row>
    <row r="62" spans="1:19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</row>
    <row r="63" spans="1:19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</row>
    <row r="64" spans="1:19" ht="15">
      <c r="A64" s="22" t="s">
        <v>97</v>
      </c>
      <c r="B64" s="23">
        <f t="shared" ref="B64:G64" si="18">B17+B22-B50+B21+B33</f>
        <v>145.24727494896695</v>
      </c>
      <c r="C64" s="23">
        <f t="shared" si="18"/>
        <v>145.24727494896695</v>
      </c>
      <c r="D64" s="23">
        <f t="shared" si="18"/>
        <v>143.46727494896697</v>
      </c>
      <c r="E64" s="23">
        <f t="shared" si="18"/>
        <v>143.46727494896697</v>
      </c>
      <c r="F64" s="79">
        <f t="shared" si="18"/>
        <v>135.98727494896696</v>
      </c>
      <c r="G64" s="79">
        <f t="shared" si="18"/>
        <v>135.98727494896696</v>
      </c>
      <c r="H64" s="23">
        <f t="shared" ref="H64:M64" si="19">H17+H22-H50+H21+H33</f>
        <v>146.64727494896698</v>
      </c>
      <c r="I64" s="23">
        <f t="shared" si="19"/>
        <v>146.54727494896696</v>
      </c>
      <c r="J64" s="23">
        <f t="shared" si="19"/>
        <v>140.26566384942015</v>
      </c>
      <c r="K64" s="23">
        <f t="shared" si="19"/>
        <v>140.26566384942015</v>
      </c>
      <c r="L64" s="23">
        <f t="shared" si="19"/>
        <v>147.96727494896697</v>
      </c>
      <c r="M64" s="23">
        <f t="shared" si="19"/>
        <v>147.96727494896697</v>
      </c>
      <c r="N64" s="23">
        <f>N17+N22-N50+N21+N33</f>
        <v>131.90566384942014</v>
      </c>
      <c r="O64" s="23">
        <f>O17+O22-O50+O21+O33</f>
        <v>131.90566384942014</v>
      </c>
      <c r="P64" s="23">
        <f>P17+P22-P50+P21+P33</f>
        <v>142.87727494896697</v>
      </c>
      <c r="Q64" s="23">
        <f>Q17+Q22-Q50+Q21+Q33</f>
        <v>142.87727494896697</v>
      </c>
      <c r="R64" s="23">
        <f>R17+R22-R50+R21+R33</f>
        <v>142.78079802433359</v>
      </c>
      <c r="S64" s="23">
        <f>S17+S22-S50+S21+S33</f>
        <v>142.78079802433359</v>
      </c>
    </row>
    <row r="65" spans="1:19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1" ySplit="1" topLeftCell="J35" activePane="bottomRight" state="frozen"/>
      <selection pane="topRight"/>
      <selection pane="bottomLeft"/>
      <selection pane="bottomRight" activeCell="N1" sqref="N1:O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5.625" style="2" customWidth="1"/>
    <col min="15" max="15" width="15.625" style="1" customWidth="1"/>
    <col min="16" max="16384" width="9" style="1"/>
  </cols>
  <sheetData>
    <row r="1" spans="1:15" ht="14.25" customHeight="1">
      <c r="A1" s="3"/>
      <c r="B1" s="100" t="s">
        <v>102</v>
      </c>
      <c r="C1" s="100"/>
      <c r="D1" s="100" t="s">
        <v>103</v>
      </c>
      <c r="E1" s="100"/>
      <c r="F1" s="101" t="s">
        <v>115</v>
      </c>
      <c r="G1" s="101"/>
      <c r="H1" s="100" t="s">
        <v>116</v>
      </c>
      <c r="I1" s="100"/>
      <c r="J1" s="100" t="s">
        <v>120</v>
      </c>
      <c r="K1" s="100"/>
      <c r="L1" s="100" t="s">
        <v>128</v>
      </c>
      <c r="M1" s="100"/>
      <c r="N1" s="100" t="s">
        <v>133</v>
      </c>
      <c r="O1" s="100"/>
    </row>
    <row r="2" spans="1:1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2" t="s">
        <v>112</v>
      </c>
    </row>
    <row r="3" spans="1:15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</row>
    <row r="4" spans="1:15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</row>
    <row r="5" spans="1:1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</row>
    <row r="8" spans="1:15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</row>
    <row r="10" spans="1:1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</row>
    <row r="11" spans="1: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 ht="15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</row>
    <row r="14" spans="1:15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</row>
    <row r="15" spans="1:15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</row>
    <row r="16" spans="1:15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12">
        <f>N19+10*LOG10(N12/N14)-N20</f>
        <v>0</v>
      </c>
      <c r="O18" s="12">
        <f>O19+10*LOG10(O12/O14)-O20</f>
        <v>-3</v>
      </c>
    </row>
    <row r="19" spans="1:15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1:1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</row>
    <row r="22" spans="1:1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</row>
    <row r="26" spans="1:15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</row>
    <row r="28" spans="1:15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12">
        <v>16</v>
      </c>
      <c r="O28" s="12">
        <v>16</v>
      </c>
    </row>
    <row r="29" spans="1:15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</row>
    <row r="30" spans="1:15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12">
        <f>N31+10*LOG10(N28/N13)-N32</f>
        <v>17.030899869919438</v>
      </c>
      <c r="O30" s="12">
        <f>O31+10*LOG10(O28/O13)-O32</f>
        <v>17.030899869919438</v>
      </c>
    </row>
    <row r="31" spans="1:15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1:1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-999</v>
      </c>
      <c r="O37" s="86">
        <v>-999</v>
      </c>
    </row>
    <row r="38" spans="1:15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</row>
    <row r="39" spans="1:15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12">
        <f>10*LOG10(10^((N35+N36)/10)+10^(N37/10))</f>
        <v>-169.00000000000003</v>
      </c>
      <c r="O39" s="12">
        <f>10*LOG10(10^((O35+O36)/10)+10^(O37/10))</f>
        <v>-169.00000000000003</v>
      </c>
    </row>
    <row r="40" spans="1:15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 ht="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12">
        <f>1*12*15*1000</f>
        <v>180000</v>
      </c>
      <c r="O41" s="12">
        <f>1*12*15*1000</f>
        <v>180000</v>
      </c>
    </row>
    <row r="42" spans="1:15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</row>
    <row r="43" spans="1:15" ht="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12">
        <f>N39+10*LOG10(N41)</f>
        <v>-116.44727494896696</v>
      </c>
      <c r="O43" s="12">
        <f>O39+10*LOG10(O41)</f>
        <v>-116.44727494896696</v>
      </c>
    </row>
    <row r="44" spans="1:15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 ht="15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  <c r="N45" s="15">
        <v>-10.77</v>
      </c>
      <c r="O45" s="15">
        <v>-10.77</v>
      </c>
    </row>
    <row r="46" spans="1:15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</row>
    <row r="47" spans="1:1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30">
      <c r="A50" s="7" t="s">
        <v>80</v>
      </c>
      <c r="B50" s="12">
        <f t="shared" ref="B50:G50" si="12">B43+B45+B47-B48</f>
        <v>-118.44727494896696</v>
      </c>
      <c r="C50" s="12">
        <f t="shared" si="12"/>
        <v>-118.44727494896696</v>
      </c>
      <c r="D50" s="12">
        <f t="shared" si="12"/>
        <v>-118.41727494896696</v>
      </c>
      <c r="E50" s="12">
        <f t="shared" si="12"/>
        <v>-118.41727494896696</v>
      </c>
      <c r="F50" s="74">
        <f t="shared" si="12"/>
        <v>-113.10727494896696</v>
      </c>
      <c r="G50" s="74">
        <f t="shared" si="12"/>
        <v>-113.10727494896696</v>
      </c>
      <c r="H50" s="12">
        <f t="shared" ref="H50:M50" si="13">H43+H45+H47-H48</f>
        <v>-122.36727494896697</v>
      </c>
      <c r="I50" s="12">
        <f t="shared" si="13"/>
        <v>-122.36727494896697</v>
      </c>
      <c r="J50" s="12">
        <f t="shared" si="13"/>
        <v>-114.42566384942013</v>
      </c>
      <c r="K50" s="12">
        <f t="shared" si="13"/>
        <v>-114.42566384942013</v>
      </c>
      <c r="L50" s="12">
        <f t="shared" si="13"/>
        <v>-122.34727494896697</v>
      </c>
      <c r="M50" s="12">
        <f t="shared" si="13"/>
        <v>-122.34727494896697</v>
      </c>
      <c r="N50" s="12">
        <f>N43+N45+N47-N48</f>
        <v>-125.21727494896696</v>
      </c>
      <c r="O50" s="12">
        <f>O43+O45+O47-O48</f>
        <v>-125.21727494896696</v>
      </c>
    </row>
    <row r="51" spans="1:15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</row>
    <row r="52" spans="1:15" ht="30">
      <c r="A52" s="22" t="s">
        <v>83</v>
      </c>
      <c r="B52" s="23">
        <f t="shared" ref="B52:G52" si="14">B25+B30+B33-B34-B50</f>
        <v>154.4781748188864</v>
      </c>
      <c r="C52" s="23">
        <f t="shared" si="14"/>
        <v>151.4781748188864</v>
      </c>
      <c r="D52" s="23">
        <f t="shared" si="14"/>
        <v>150.58817481888639</v>
      </c>
      <c r="E52" s="23">
        <f t="shared" si="14"/>
        <v>147.58817481888639</v>
      </c>
      <c r="F52" s="79">
        <f t="shared" si="14"/>
        <v>149.1381748188864</v>
      </c>
      <c r="G52" s="79">
        <f t="shared" si="14"/>
        <v>146.1381748188864</v>
      </c>
      <c r="H52" s="23">
        <f t="shared" ref="H52:M52" si="15">H25+H30+H33-H34-H50</f>
        <v>155.38787486224658</v>
      </c>
      <c r="I52" s="23">
        <f t="shared" si="15"/>
        <v>152.38787486224658</v>
      </c>
      <c r="J52" s="23">
        <f t="shared" si="15"/>
        <v>147.44626376269974</v>
      </c>
      <c r="K52" s="23">
        <f t="shared" si="15"/>
        <v>144.44626376269974</v>
      </c>
      <c r="L52" s="23">
        <f t="shared" si="15"/>
        <v>155.36787486224659</v>
      </c>
      <c r="M52" s="23">
        <f t="shared" si="15"/>
        <v>152.36787486224659</v>
      </c>
      <c r="N52" s="23">
        <f>N25+N30+N33-N34-N50</f>
        <v>161.24817481888641</v>
      </c>
      <c r="O52" s="23">
        <f>O25+O30+O33-O34-O50</f>
        <v>158.24817481888641</v>
      </c>
    </row>
    <row r="53" spans="1:15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</row>
    <row r="54" spans="1: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</row>
    <row r="56" spans="1:15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</row>
    <row r="57" spans="1:15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</row>
    <row r="58" spans="1:15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</row>
    <row r="60" spans="1:15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30">
      <c r="A61" s="22" t="s">
        <v>110</v>
      </c>
      <c r="B61" s="23">
        <f t="shared" ref="B61:G61" si="16">B52-B56+B58-B59+B60</f>
        <v>133.52817481888641</v>
      </c>
      <c r="C61" s="23">
        <f t="shared" si="16"/>
        <v>130.52817481888641</v>
      </c>
      <c r="D61" s="23">
        <f t="shared" si="16"/>
        <v>129.6381748188864</v>
      </c>
      <c r="E61" s="23">
        <f t="shared" si="16"/>
        <v>126.6381748188864</v>
      </c>
      <c r="F61" s="79">
        <f t="shared" si="16"/>
        <v>128.18817481888641</v>
      </c>
      <c r="G61" s="79">
        <f t="shared" si="16"/>
        <v>125.18817481888641</v>
      </c>
      <c r="H61" s="23">
        <f t="shared" ref="H61:M61" si="17">H52-H56+H58-H59+H60</f>
        <v>134.43787486224659</v>
      </c>
      <c r="I61" s="23">
        <f t="shared" si="17"/>
        <v>131.43787486224659</v>
      </c>
      <c r="J61" s="23">
        <f t="shared" si="17"/>
        <v>126.49626376269975</v>
      </c>
      <c r="K61" s="23">
        <f t="shared" si="17"/>
        <v>123.49626376269975</v>
      </c>
      <c r="L61" s="23">
        <f t="shared" si="17"/>
        <v>134.41787486224661</v>
      </c>
      <c r="M61" s="23">
        <f t="shared" si="17"/>
        <v>131.41787486224661</v>
      </c>
      <c r="N61" s="23">
        <f>N52-N56+N58-N59+N60</f>
        <v>140.29817481888642</v>
      </c>
      <c r="O61" s="23">
        <f>O52-O56+O58-O59+O60</f>
        <v>137.29817481888642</v>
      </c>
    </row>
    <row r="62" spans="1:15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</row>
    <row r="63" spans="1:15">
      <c r="C63" s="2"/>
      <c r="E63" s="2"/>
      <c r="G63" s="82"/>
      <c r="I63" s="2"/>
      <c r="J63" s="2"/>
      <c r="K63" s="2"/>
      <c r="L63" s="2"/>
      <c r="M63" s="2"/>
      <c r="O63" s="2"/>
    </row>
    <row r="64" spans="1:15" ht="15">
      <c r="A64" s="22" t="s">
        <v>97</v>
      </c>
      <c r="B64" s="23">
        <f t="shared" ref="B64:G64" si="18">B17+B22-B50+B21+B33</f>
        <v>141.44727494896696</v>
      </c>
      <c r="C64" s="23">
        <f t="shared" si="18"/>
        <v>141.44727494896696</v>
      </c>
      <c r="D64" s="23">
        <f t="shared" si="18"/>
        <v>141.41727494896696</v>
      </c>
      <c r="E64" s="23">
        <f t="shared" si="18"/>
        <v>141.41727494896696</v>
      </c>
      <c r="F64" s="79">
        <f t="shared" si="18"/>
        <v>136.10727494896696</v>
      </c>
      <c r="G64" s="79">
        <f t="shared" si="18"/>
        <v>136.10727494896696</v>
      </c>
      <c r="H64" s="23">
        <f t="shared" ref="H64:M64" si="19">H17+H22-H50+H21+H33</f>
        <v>145.36727494896695</v>
      </c>
      <c r="I64" s="23">
        <f t="shared" si="19"/>
        <v>145.36727494896695</v>
      </c>
      <c r="J64" s="23">
        <f t="shared" si="19"/>
        <v>137.42566384942012</v>
      </c>
      <c r="K64" s="23">
        <f t="shared" si="19"/>
        <v>137.42566384942012</v>
      </c>
      <c r="L64" s="23">
        <f t="shared" si="19"/>
        <v>145.34727494896697</v>
      </c>
      <c r="M64" s="23">
        <f t="shared" si="19"/>
        <v>145.34727494896697</v>
      </c>
      <c r="N64" s="23">
        <f>N17+N22-N50+N21+N33</f>
        <v>148.21727494896697</v>
      </c>
      <c r="O64" s="23">
        <f>O17+O22-O50+O21+O33</f>
        <v>148.21727494896697</v>
      </c>
    </row>
    <row r="65" spans="1:15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pane xSplit="1" ySplit="1" topLeftCell="G2" activePane="bottomRight" state="frozen"/>
      <selection pane="topRight"/>
      <selection pane="bottomLeft"/>
      <selection pane="bottomRight" activeCell="P1" sqref="P1:Q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6384" width="9" style="1"/>
  </cols>
  <sheetData>
    <row r="1" spans="1:17" ht="14.25" customHeight="1">
      <c r="A1" s="3"/>
      <c r="B1" s="100" t="s">
        <v>102</v>
      </c>
      <c r="C1" s="100"/>
      <c r="D1" s="100" t="s">
        <v>103</v>
      </c>
      <c r="E1" s="100"/>
      <c r="F1" s="101" t="s">
        <v>115</v>
      </c>
      <c r="G1" s="101"/>
      <c r="H1" s="100" t="s">
        <v>116</v>
      </c>
      <c r="I1" s="100"/>
      <c r="J1" s="100" t="s">
        <v>118</v>
      </c>
      <c r="K1" s="100"/>
      <c r="L1" s="100" t="s">
        <v>126</v>
      </c>
      <c r="M1" s="100"/>
      <c r="N1" s="100" t="s">
        <v>132</v>
      </c>
      <c r="O1" s="100"/>
      <c r="P1" s="100" t="s">
        <v>136</v>
      </c>
      <c r="Q1" s="100"/>
    </row>
    <row r="2" spans="1:1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5" t="s">
        <v>112</v>
      </c>
    </row>
    <row r="3" spans="1:1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</row>
    <row r="4" spans="1:1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</row>
    <row r="5" spans="1:1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</row>
    <row r="8" spans="1:1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</row>
    <row r="9" spans="1:1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</row>
    <row r="10" spans="1:1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</row>
    <row r="11" spans="1:17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4</v>
      </c>
      <c r="Q13" s="86">
        <v>4</v>
      </c>
    </row>
    <row r="14" spans="1:17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</row>
    <row r="15" spans="1:17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</row>
    <row r="16" spans="1:1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  <c r="P18" s="12">
        <f>P19+10*LOG10(P12/P14)-P20</f>
        <v>0</v>
      </c>
      <c r="Q18" s="12">
        <f>Q19+10*LOG10(Q12/Q14)-Q20</f>
        <v>-3</v>
      </c>
    </row>
    <row r="19" spans="1:1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</row>
    <row r="21" spans="1:1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  <c r="P25" s="8">
        <f>P17+P18+P21+P22-P24</f>
        <v>22</v>
      </c>
      <c r="Q25" s="8">
        <f>Q17+Q18+Q21+Q22-Q24</f>
        <v>19</v>
      </c>
    </row>
    <row r="26" spans="1:1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</row>
    <row r="27" spans="1:17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</row>
    <row r="29" spans="1:17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4</v>
      </c>
      <c r="Q29" s="86">
        <v>4</v>
      </c>
    </row>
    <row r="30" spans="1:17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  <c r="P30" s="12">
        <f>P31+10*LOG10(P28/P13)-P32</f>
        <v>14.020599913279625</v>
      </c>
      <c r="Q30" s="12">
        <f>Q31+10*LOG10(Q28/Q13)-Q32</f>
        <v>14.020599913279625</v>
      </c>
    </row>
    <row r="31" spans="1:1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</row>
    <row r="33" spans="1:17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-165.7</v>
      </c>
      <c r="Q37" s="86">
        <v>-165.7</v>
      </c>
    </row>
    <row r="38" spans="1:17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</row>
    <row r="39" spans="1:17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  <c r="P39" s="12">
        <f>10*LOG10(10^((P35+P36)/10)+10^(P37/10))</f>
        <v>-164.03352307536667</v>
      </c>
      <c r="Q39" s="12">
        <f>10*LOG10(10^((Q35+Q36)/10)+10^(Q37/10))</f>
        <v>-164.03352307536667</v>
      </c>
    </row>
    <row r="40" spans="1:17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</row>
    <row r="41" spans="1:17" ht="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8">
        <f>1*12*15*1000</f>
        <v>180000</v>
      </c>
      <c r="O41" s="8">
        <f>1*12*15*1000</f>
        <v>180000</v>
      </c>
      <c r="P41" s="12">
        <f>1*12*15*1000</f>
        <v>180000</v>
      </c>
      <c r="Q41" s="12">
        <f>1*12*15*1000</f>
        <v>180000</v>
      </c>
    </row>
    <row r="42" spans="1:17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</row>
    <row r="43" spans="1:17" ht="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8">
        <f>N39+10*LOG10(N41)</f>
        <v>-108.40566384942014</v>
      </c>
      <c r="O43" s="8">
        <f>O39+10*LOG10(O41)</f>
        <v>-108.40566384942014</v>
      </c>
      <c r="P43" s="12">
        <f>P39+10*LOG10(P41)</f>
        <v>-111.48079802433361</v>
      </c>
      <c r="Q43" s="12">
        <f>Q39+10*LOG10(Q41)</f>
        <v>-111.48079802433361</v>
      </c>
    </row>
    <row r="44" spans="1:1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</row>
    <row r="45" spans="1:17" ht="15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  <c r="P45" s="15">
        <v>-8.0500000000000007</v>
      </c>
      <c r="Q45" s="15">
        <v>-8.0500000000000007</v>
      </c>
    </row>
    <row r="46" spans="1:17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</row>
    <row r="50" spans="1:17" ht="30">
      <c r="A50" s="7" t="s">
        <v>80</v>
      </c>
      <c r="B50" s="12">
        <f t="shared" ref="B50:G50" si="12">B43+B45+B47-B48</f>
        <v>-115.44727494896696</v>
      </c>
      <c r="C50" s="12">
        <f t="shared" si="12"/>
        <v>-115.44727494896696</v>
      </c>
      <c r="D50" s="12">
        <f t="shared" si="12"/>
        <v>-115.70727494896697</v>
      </c>
      <c r="E50" s="12">
        <f t="shared" si="12"/>
        <v>-115.70727494896697</v>
      </c>
      <c r="F50" s="74">
        <f t="shared" si="12"/>
        <v>-112.91727494896696</v>
      </c>
      <c r="G50" s="74">
        <f t="shared" si="12"/>
        <v>-112.91727494896696</v>
      </c>
      <c r="H50" s="12">
        <f t="shared" ref="H50:M50" si="13">H43+H45+H47-H48</f>
        <v>-120.27727494896696</v>
      </c>
      <c r="I50" s="12">
        <f t="shared" si="13"/>
        <v>-120.27727494896696</v>
      </c>
      <c r="J50" s="12">
        <f t="shared" si="13"/>
        <v>-112.02566384942014</v>
      </c>
      <c r="K50" s="12">
        <f t="shared" si="13"/>
        <v>-112.02566384942014</v>
      </c>
      <c r="L50" s="12">
        <f t="shared" si="13"/>
        <v>-119.89727494896697</v>
      </c>
      <c r="M50" s="12">
        <f t="shared" si="13"/>
        <v>-119.89727494896697</v>
      </c>
      <c r="N50" s="8">
        <f>N43+N45+N47-N48</f>
        <v>-107.65566384942014</v>
      </c>
      <c r="O50" s="8">
        <f>O43+O45+O47-O48</f>
        <v>-107.65566384942014</v>
      </c>
      <c r="P50" s="12">
        <f>P43+P45+P47-P48</f>
        <v>-117.53079802433361</v>
      </c>
      <c r="Q50" s="12">
        <f>Q43+Q45+Q47-Q48</f>
        <v>-117.53079802433361</v>
      </c>
    </row>
    <row r="51" spans="1:17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</row>
    <row r="52" spans="1:17" ht="30">
      <c r="A52" s="22" t="s">
        <v>83</v>
      </c>
      <c r="B52" s="23">
        <f t="shared" ref="B52:G52" si="14">B25+B30+B33-B34-B50</f>
        <v>151.4781748188864</v>
      </c>
      <c r="C52" s="23">
        <f t="shared" si="14"/>
        <v>148.4781748188864</v>
      </c>
      <c r="D52" s="23">
        <f t="shared" si="14"/>
        <v>147.87817481888641</v>
      </c>
      <c r="E52" s="23">
        <f t="shared" si="14"/>
        <v>144.87817481888641</v>
      </c>
      <c r="F52" s="79">
        <f t="shared" si="14"/>
        <v>148.9481748188864</v>
      </c>
      <c r="G52" s="79">
        <f t="shared" si="14"/>
        <v>145.9481748188864</v>
      </c>
      <c r="H52" s="23">
        <f t="shared" ref="H52:M52" si="15">H25+H30+H33-H34-H50</f>
        <v>153.2978748622466</v>
      </c>
      <c r="I52" s="23">
        <f t="shared" si="15"/>
        <v>150.2978748622466</v>
      </c>
      <c r="J52" s="23">
        <f t="shared" si="15"/>
        <v>145.04626376269977</v>
      </c>
      <c r="K52" s="23">
        <f t="shared" si="15"/>
        <v>142.04626376269977</v>
      </c>
      <c r="L52" s="23">
        <f t="shared" si="15"/>
        <v>152.91787486224661</v>
      </c>
      <c r="M52" s="23">
        <f t="shared" si="15"/>
        <v>149.91787486224661</v>
      </c>
      <c r="N52" s="23">
        <f>N25+N30+N33-N34-N50</f>
        <v>143.68656371933957</v>
      </c>
      <c r="O52" s="23">
        <f>O25+O30+O33-O34-O50</f>
        <v>140.68656371933957</v>
      </c>
      <c r="P52" s="23">
        <f>P25+P30+P33-P34-P50</f>
        <v>150.55139793761322</v>
      </c>
      <c r="Q52" s="23">
        <f>Q25+Q30+Q33-Q34-Q50</f>
        <v>147.55139793761322</v>
      </c>
    </row>
    <row r="53" spans="1:17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</row>
    <row r="54" spans="1:17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</row>
    <row r="56" spans="1:17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</row>
    <row r="57" spans="1:17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</row>
    <row r="58" spans="1:17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</row>
    <row r="59" spans="1:17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</row>
    <row r="60" spans="1:17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</row>
    <row r="61" spans="1:17" ht="30">
      <c r="A61" s="22" t="s">
        <v>110</v>
      </c>
      <c r="B61" s="23">
        <f t="shared" ref="B61:G61" si="16">B52-B56+B58-B59+B60</f>
        <v>130.52817481888641</v>
      </c>
      <c r="C61" s="23">
        <f t="shared" si="16"/>
        <v>127.52817481888641</v>
      </c>
      <c r="D61" s="23">
        <f t="shared" si="16"/>
        <v>126.92817481888642</v>
      </c>
      <c r="E61" s="23">
        <f t="shared" si="16"/>
        <v>123.92817481888642</v>
      </c>
      <c r="F61" s="79">
        <f t="shared" si="16"/>
        <v>127.99817481888641</v>
      </c>
      <c r="G61" s="79">
        <f t="shared" si="16"/>
        <v>124.99817481888641</v>
      </c>
      <c r="H61" s="23">
        <f t="shared" ref="H61:M61" si="17">H52-H56+H58-H59+H60</f>
        <v>132.34787486224661</v>
      </c>
      <c r="I61" s="23">
        <f t="shared" si="17"/>
        <v>129.34787486224661</v>
      </c>
      <c r="J61" s="23">
        <f t="shared" si="17"/>
        <v>124.09626376269978</v>
      </c>
      <c r="K61" s="23">
        <f t="shared" si="17"/>
        <v>121.09626376269978</v>
      </c>
      <c r="L61" s="23">
        <f t="shared" si="17"/>
        <v>131.96787486224662</v>
      </c>
      <c r="M61" s="23">
        <f t="shared" si="17"/>
        <v>128.96787486224662</v>
      </c>
      <c r="N61" s="23">
        <f>N52-N56+N58-N59+N60</f>
        <v>121.14656371933958</v>
      </c>
      <c r="O61" s="23">
        <f>O52-O56+O58-O59+O60</f>
        <v>118.14656371933958</v>
      </c>
      <c r="P61" s="23">
        <f>P52-P56+P58-P59+P60</f>
        <v>129.60139793761323</v>
      </c>
      <c r="Q61" s="23">
        <f>Q52-Q56+Q58-Q59+Q60</f>
        <v>126.60139793761323</v>
      </c>
    </row>
    <row r="62" spans="1:17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</row>
    <row r="63" spans="1:17">
      <c r="C63" s="2"/>
      <c r="E63" s="2"/>
      <c r="G63" s="82"/>
      <c r="I63" s="2"/>
      <c r="J63" s="2"/>
      <c r="K63" s="2"/>
      <c r="L63" s="2"/>
      <c r="M63" s="2"/>
      <c r="O63" s="2"/>
      <c r="Q63" s="2"/>
    </row>
    <row r="64" spans="1:17" ht="15">
      <c r="A64" s="22" t="s">
        <v>97</v>
      </c>
      <c r="B64" s="23">
        <f t="shared" ref="B64:G64" si="18">B17+B22-B50+B21+B33</f>
        <v>138.44727494896696</v>
      </c>
      <c r="C64" s="23">
        <f t="shared" si="18"/>
        <v>138.44727494896696</v>
      </c>
      <c r="D64" s="23">
        <f t="shared" si="18"/>
        <v>138.70727494896698</v>
      </c>
      <c r="E64" s="23">
        <f t="shared" si="18"/>
        <v>138.70727494896698</v>
      </c>
      <c r="F64" s="79">
        <f t="shared" si="18"/>
        <v>135.91727494896696</v>
      </c>
      <c r="G64" s="79">
        <f t="shared" si="18"/>
        <v>135.91727494896696</v>
      </c>
      <c r="H64" s="23">
        <f t="shared" ref="H64:M64" si="19">H17+H22-H50+H21+H33</f>
        <v>143.27727494896698</v>
      </c>
      <c r="I64" s="23">
        <f t="shared" si="19"/>
        <v>143.27727494896698</v>
      </c>
      <c r="J64" s="23">
        <f t="shared" si="19"/>
        <v>135.02566384942014</v>
      </c>
      <c r="K64" s="23">
        <f t="shared" si="19"/>
        <v>135.02566384942014</v>
      </c>
      <c r="L64" s="23">
        <f t="shared" si="19"/>
        <v>142.89727494896698</v>
      </c>
      <c r="M64" s="23">
        <f t="shared" si="19"/>
        <v>142.89727494896698</v>
      </c>
      <c r="N64" s="23">
        <f>N17+N22-N50+N21+N33</f>
        <v>130.65566384942014</v>
      </c>
      <c r="O64" s="23">
        <f>O17+O22-O50+O21+O33</f>
        <v>130.65566384942014</v>
      </c>
      <c r="P64" s="23">
        <f>P17+P22-P50+P21+P33</f>
        <v>140.53079802433359</v>
      </c>
      <c r="Q64" s="23">
        <f>Q17+Q22-Q50+Q21+Q33</f>
        <v>140.53079802433359</v>
      </c>
    </row>
    <row r="65" spans="1:17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pane xSplit="1" ySplit="1" topLeftCell="P35" activePane="bottomRight" state="frozen"/>
      <selection pane="topRight"/>
      <selection pane="bottomLeft"/>
      <selection pane="bottomRight" activeCell="T1" sqref="T1:U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9" style="1" customWidth="1"/>
    <col min="15" max="15" width="17.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16384" width="9" style="1"/>
  </cols>
  <sheetData>
    <row r="1" spans="1:21" ht="14.25" customHeight="1">
      <c r="A1" s="3"/>
      <c r="B1" s="100" t="s">
        <v>102</v>
      </c>
      <c r="C1" s="100"/>
      <c r="D1" s="100" t="s">
        <v>103</v>
      </c>
      <c r="E1" s="100"/>
      <c r="F1" s="101" t="s">
        <v>115</v>
      </c>
      <c r="G1" s="101"/>
      <c r="H1" s="100" t="s">
        <v>116</v>
      </c>
      <c r="I1" s="100"/>
      <c r="J1" s="100" t="s">
        <v>121</v>
      </c>
      <c r="K1" s="100"/>
      <c r="L1" s="100" t="s">
        <v>126</v>
      </c>
      <c r="M1" s="100"/>
      <c r="N1" s="100" t="s">
        <v>131</v>
      </c>
      <c r="O1" s="100"/>
      <c r="P1" s="100" t="s">
        <v>132</v>
      </c>
      <c r="Q1" s="100"/>
      <c r="R1" s="100" t="s">
        <v>133</v>
      </c>
      <c r="S1" s="100"/>
      <c r="T1" s="100" t="s">
        <v>137</v>
      </c>
      <c r="U1" s="100"/>
    </row>
    <row r="2" spans="1:21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</row>
    <row r="3" spans="1:21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</row>
    <row r="4" spans="1:21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</row>
    <row r="5" spans="1:21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 ht="1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  <c r="R6" s="8">
        <v>100000</v>
      </c>
      <c r="S6" s="8">
        <v>100000</v>
      </c>
      <c r="T6" s="8">
        <v>100000</v>
      </c>
      <c r="U6" s="8">
        <v>100000</v>
      </c>
    </row>
    <row r="7" spans="1:21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</row>
    <row r="8" spans="1:21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</row>
    <row r="9" spans="1:21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</row>
    <row r="10" spans="1:21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</row>
    <row r="11" spans="1:21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</row>
    <row r="14" spans="1:21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</row>
    <row r="15" spans="1:21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</row>
    <row r="16" spans="1:21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>T19+10*LOG10(T12/T14)-T20</f>
        <v>0</v>
      </c>
      <c r="U18" s="12">
        <f>U19+10*LOG10(U12/U14)-U20</f>
        <v>-3</v>
      </c>
    </row>
    <row r="19" spans="1:21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</row>
    <row r="26" spans="1:21" ht="15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71">
        <f t="shared" si="3"/>
        <v>22</v>
      </c>
      <c r="G26" s="71">
        <f t="shared" si="3"/>
        <v>19</v>
      </c>
      <c r="H26" s="8">
        <f t="shared" ref="H26:M26" si="4">H17+H18+H21-H23-H24</f>
        <v>22</v>
      </c>
      <c r="I26" s="8">
        <f t="shared" si="4"/>
        <v>19</v>
      </c>
      <c r="J26" s="8">
        <f t="shared" si="4"/>
        <v>22</v>
      </c>
      <c r="K26" s="8">
        <f t="shared" si="4"/>
        <v>19</v>
      </c>
      <c r="L26" s="8">
        <f t="shared" si="4"/>
        <v>22</v>
      </c>
      <c r="M26" s="8">
        <f t="shared" si="4"/>
        <v>19</v>
      </c>
      <c r="N26" s="8">
        <f t="shared" ref="N26:S26" si="5">N17+N18+N21-N23-N24</f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 t="shared" si="5"/>
        <v>22</v>
      </c>
      <c r="S26" s="8">
        <f t="shared" si="5"/>
        <v>19</v>
      </c>
      <c r="T26" s="8">
        <f>T17+T18+T21-T23-T24</f>
        <v>22</v>
      </c>
      <c r="U26" s="8">
        <f>U17+U18+U21-U23-U24</f>
        <v>19</v>
      </c>
    </row>
    <row r="27" spans="1:21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</row>
    <row r="29" spans="1:21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</row>
    <row r="30" spans="1:21" ht="45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8">
        <f t="shared" si="8"/>
        <v>17.030899869919438</v>
      </c>
      <c r="Q30" s="8">
        <f t="shared" si="8"/>
        <v>17.030899869919438</v>
      </c>
      <c r="R30" s="12">
        <f t="shared" si="8"/>
        <v>17.030899869919438</v>
      </c>
      <c r="S30" s="12">
        <f t="shared" si="8"/>
        <v>17.030899869919438</v>
      </c>
      <c r="T30" s="12">
        <f>T31+10*LOG10(T28/T13)-T32</f>
        <v>14.020599913279625</v>
      </c>
      <c r="U30" s="12">
        <f>U31+10*LOG10(U28/U13)-U32</f>
        <v>14.020599913279625</v>
      </c>
    </row>
    <row r="31" spans="1:21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</row>
    <row r="33" spans="1:21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</row>
    <row r="34" spans="1:21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</row>
    <row r="37" spans="1:21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</row>
    <row r="38" spans="1:21" ht="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</row>
    <row r="39" spans="1:21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</row>
    <row r="40" spans="1:21" ht="30">
      <c r="A40" s="7" t="s">
        <v>109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4">
        <f t="shared" si="9"/>
        <v>-169.00000000000003</v>
      </c>
      <c r="G40" s="74">
        <f t="shared" si="9"/>
        <v>-169.00000000000003</v>
      </c>
      <c r="H40" s="12">
        <f t="shared" ref="H40:M40" si="10">10*LOG10(10^((H35+H36)/10)+10^(H38/10))</f>
        <v>-169.00000000000003</v>
      </c>
      <c r="I40" s="12">
        <f t="shared" si="10"/>
        <v>-169.00000000000003</v>
      </c>
      <c r="J40" s="12">
        <f t="shared" si="10"/>
        <v>-164.03352307536667</v>
      </c>
      <c r="K40" s="12">
        <f t="shared" si="10"/>
        <v>-164.03352307536667</v>
      </c>
      <c r="L40" s="12">
        <f t="shared" si="10"/>
        <v>-169.00000000000003</v>
      </c>
      <c r="M40" s="12">
        <f t="shared" si="10"/>
        <v>-169.00000000000003</v>
      </c>
      <c r="N40" s="8">
        <f t="shared" ref="N40:S40" si="11">10*LOG10(10^((N35+N36)/10)+10^(N38/10))</f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 t="shared" si="11"/>
        <v>-169.00000000000003</v>
      </c>
      <c r="S40" s="12">
        <f t="shared" si="11"/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</row>
    <row r="41" spans="1:21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</row>
    <row r="42" spans="1:21" ht="15">
      <c r="A42" s="34" t="s">
        <v>70</v>
      </c>
      <c r="B42" s="19">
        <f t="shared" ref="B42:G42" si="12">4*180*1000</f>
        <v>720000</v>
      </c>
      <c r="C42" s="19">
        <f t="shared" si="12"/>
        <v>720000</v>
      </c>
      <c r="D42" s="19">
        <f t="shared" si="12"/>
        <v>720000</v>
      </c>
      <c r="E42" s="19">
        <f t="shared" si="12"/>
        <v>720000</v>
      </c>
      <c r="F42" s="77">
        <f t="shared" si="12"/>
        <v>720000</v>
      </c>
      <c r="G42" s="77">
        <f t="shared" si="12"/>
        <v>720000</v>
      </c>
      <c r="H42" s="15">
        <f t="shared" ref="H42:M42" si="13">4*180*1000</f>
        <v>720000</v>
      </c>
      <c r="I42" s="15">
        <f t="shared" si="13"/>
        <v>720000</v>
      </c>
      <c r="J42" s="15">
        <f t="shared" si="13"/>
        <v>720000</v>
      </c>
      <c r="K42" s="15">
        <f t="shared" si="13"/>
        <v>720000</v>
      </c>
      <c r="L42" s="15">
        <f t="shared" si="13"/>
        <v>720000</v>
      </c>
      <c r="M42" s="15">
        <f t="shared" si="13"/>
        <v>720000</v>
      </c>
      <c r="N42" s="15">
        <f t="shared" ref="N42:S42" si="14">4*180*1000</f>
        <v>720000</v>
      </c>
      <c r="O42" s="15">
        <f t="shared" si="14"/>
        <v>720000</v>
      </c>
      <c r="P42" s="15">
        <f t="shared" si="14"/>
        <v>720000</v>
      </c>
      <c r="Q42" s="15">
        <f t="shared" si="14"/>
        <v>720000</v>
      </c>
      <c r="R42" s="15">
        <f t="shared" si="14"/>
        <v>720000</v>
      </c>
      <c r="S42" s="15">
        <f t="shared" si="14"/>
        <v>720000</v>
      </c>
      <c r="T42" s="15">
        <f>4*180*1000</f>
        <v>720000</v>
      </c>
      <c r="U42" s="15">
        <f>4*180*1000</f>
        <v>720000</v>
      </c>
    </row>
    <row r="43" spans="1:21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</row>
    <row r="44" spans="1:21" ht="15">
      <c r="A44" s="7" t="s">
        <v>72</v>
      </c>
      <c r="B44" s="12">
        <f t="shared" ref="B44:G44" si="15">B40+10*LOG10(B42)</f>
        <v>-110.42667503568734</v>
      </c>
      <c r="C44" s="12">
        <f t="shared" si="15"/>
        <v>-110.42667503568734</v>
      </c>
      <c r="D44" s="12">
        <f t="shared" si="15"/>
        <v>-110.42667503568734</v>
      </c>
      <c r="E44" s="12">
        <f t="shared" si="15"/>
        <v>-110.42667503568734</v>
      </c>
      <c r="F44" s="74">
        <f t="shared" si="15"/>
        <v>-110.42667503568734</v>
      </c>
      <c r="G44" s="74">
        <f t="shared" si="15"/>
        <v>-110.42667503568734</v>
      </c>
      <c r="H44" s="12">
        <f t="shared" ref="H44:M44" si="16">H40+10*LOG10(H42)</f>
        <v>-110.42667503568734</v>
      </c>
      <c r="I44" s="12">
        <f t="shared" si="16"/>
        <v>-110.42667503568734</v>
      </c>
      <c r="J44" s="12">
        <f t="shared" si="16"/>
        <v>-105.46019811105398</v>
      </c>
      <c r="K44" s="12">
        <f t="shared" si="16"/>
        <v>-105.46019811105398</v>
      </c>
      <c r="L44" s="12">
        <f t="shared" si="16"/>
        <v>-110.42667503568734</v>
      </c>
      <c r="M44" s="12">
        <f t="shared" si="16"/>
        <v>-110.42667503568734</v>
      </c>
      <c r="N44" s="8">
        <f t="shared" ref="N44:S44" si="17">N40+10*LOG10(N42)</f>
        <v>-110.42667503568734</v>
      </c>
      <c r="O44" s="8">
        <f t="shared" si="17"/>
        <v>-110.42667503568734</v>
      </c>
      <c r="P44" s="8">
        <f t="shared" si="17"/>
        <v>-105.46019811105398</v>
      </c>
      <c r="Q44" s="8">
        <f t="shared" si="17"/>
        <v>-105.46019811105398</v>
      </c>
      <c r="R44" s="12">
        <f t="shared" si="17"/>
        <v>-110.42667503568734</v>
      </c>
      <c r="S44" s="12">
        <f t="shared" si="17"/>
        <v>-110.42667503568734</v>
      </c>
      <c r="T44" s="12">
        <f>T40+10*LOG10(T42)</f>
        <v>-105.46019811105398</v>
      </c>
      <c r="U44" s="12">
        <f>U40+10*LOG10(U42)</f>
        <v>-105.46019811105398</v>
      </c>
    </row>
    <row r="45" spans="1:21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</row>
    <row r="46" spans="1:21" ht="1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  <c r="R46" s="15">
        <v>-2.2400000000000002</v>
      </c>
      <c r="S46" s="15">
        <v>-2.2400000000000002</v>
      </c>
      <c r="T46" s="15">
        <v>-5.3</v>
      </c>
      <c r="U46" s="15">
        <v>-5.3</v>
      </c>
    </row>
    <row r="47" spans="1:2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</row>
    <row r="49" spans="1:2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</row>
    <row r="50" spans="1:21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</row>
    <row r="51" spans="1:21" ht="30">
      <c r="A51" s="7" t="s">
        <v>82</v>
      </c>
      <c r="B51" s="12">
        <f t="shared" ref="B51:G51" si="18">B44+B46+B47-B49</f>
        <v>-110.52667503568733</v>
      </c>
      <c r="C51" s="12">
        <f t="shared" si="18"/>
        <v>-110.52667503568733</v>
      </c>
      <c r="D51" s="12">
        <f t="shared" si="18"/>
        <v>-111.40667503568734</v>
      </c>
      <c r="E51" s="12">
        <f t="shared" si="18"/>
        <v>-111.40667503568734</v>
      </c>
      <c r="F51" s="74">
        <f t="shared" si="18"/>
        <v>-113.98667503568734</v>
      </c>
      <c r="G51" s="74">
        <f t="shared" si="18"/>
        <v>-113.98667503568734</v>
      </c>
      <c r="H51" s="12">
        <f t="shared" ref="H51:M51" si="19">H44+H46+H47-H49</f>
        <v>-114.91667503568733</v>
      </c>
      <c r="I51" s="12">
        <f t="shared" si="19"/>
        <v>-114.83667503568734</v>
      </c>
      <c r="J51" s="12">
        <f t="shared" si="19"/>
        <v>-110.95019811105398</v>
      </c>
      <c r="K51" s="12">
        <f t="shared" si="19"/>
        <v>-110.95019811105398</v>
      </c>
      <c r="L51" s="12">
        <f t="shared" si="19"/>
        <v>-116.67667503568734</v>
      </c>
      <c r="M51" s="12">
        <f t="shared" si="19"/>
        <v>-116.67667503568734</v>
      </c>
      <c r="N51" s="8">
        <f t="shared" ref="N51:S51" si="20">N44+N46+N47-N49</f>
        <v>-114.72667503568734</v>
      </c>
      <c r="O51" s="8">
        <f t="shared" si="20"/>
        <v>-114.72667503568734</v>
      </c>
      <c r="P51" s="8">
        <f t="shared" si="20"/>
        <v>-108.12019811105398</v>
      </c>
      <c r="Q51" s="8">
        <f t="shared" si="20"/>
        <v>-108.12019811105398</v>
      </c>
      <c r="R51" s="12">
        <f t="shared" si="20"/>
        <v>-110.66667503568733</v>
      </c>
      <c r="S51" s="12">
        <f t="shared" si="20"/>
        <v>-110.66667503568733</v>
      </c>
      <c r="T51" s="12">
        <f>T44+T46+T47-T49</f>
        <v>-108.76019811105398</v>
      </c>
      <c r="U51" s="12">
        <f>U44+U46+U47-U49</f>
        <v>-108.76019811105398</v>
      </c>
    </row>
    <row r="52" spans="1:21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</row>
    <row r="53" spans="1:21" ht="30">
      <c r="A53" s="30" t="s">
        <v>85</v>
      </c>
      <c r="B53" s="23">
        <f t="shared" ref="B53:G53" si="21">B26+B30+B33-B34-B51</f>
        <v>146.55757490560677</v>
      </c>
      <c r="C53" s="23">
        <f t="shared" si="21"/>
        <v>143.55757490560677</v>
      </c>
      <c r="D53" s="23">
        <f t="shared" si="21"/>
        <v>143.57757490560678</v>
      </c>
      <c r="E53" s="23">
        <f t="shared" si="21"/>
        <v>140.57757490560678</v>
      </c>
      <c r="F53" s="79">
        <f t="shared" si="21"/>
        <v>150.01757490560678</v>
      </c>
      <c r="G53" s="79">
        <f t="shared" si="21"/>
        <v>147.01757490560678</v>
      </c>
      <c r="H53" s="23">
        <f t="shared" ref="H53:M53" si="22">H26+H30+H33-H34-H51</f>
        <v>147.93727494896694</v>
      </c>
      <c r="I53" s="23">
        <f t="shared" si="22"/>
        <v>144.85727494896696</v>
      </c>
      <c r="J53" s="23">
        <f t="shared" si="22"/>
        <v>143.97079802433359</v>
      </c>
      <c r="K53" s="23">
        <f t="shared" si="22"/>
        <v>140.97079802433359</v>
      </c>
      <c r="L53" s="23">
        <f t="shared" si="22"/>
        <v>149.69727494896696</v>
      </c>
      <c r="M53" s="23">
        <f t="shared" si="22"/>
        <v>146.69727494896696</v>
      </c>
      <c r="N53" s="23">
        <f t="shared" ref="N53:S53" si="23">N26+N30+N33-N34-N51</f>
        <v>150.75757490560676</v>
      </c>
      <c r="O53" s="23">
        <f t="shared" si="23"/>
        <v>147.75757490560676</v>
      </c>
      <c r="P53" s="23">
        <f t="shared" si="23"/>
        <v>144.15109798097342</v>
      </c>
      <c r="Q53" s="23">
        <f t="shared" si="23"/>
        <v>141.15109798097342</v>
      </c>
      <c r="R53" s="23">
        <f t="shared" si="23"/>
        <v>146.69757490560676</v>
      </c>
      <c r="S53" s="23">
        <f t="shared" si="23"/>
        <v>143.69757490560676</v>
      </c>
      <c r="T53" s="23">
        <f>T26+T30+T33-T34-T51</f>
        <v>141.78079802433359</v>
      </c>
      <c r="U53" s="23">
        <f>U26+U30+U33-U34-U51</f>
        <v>138.78079802433359</v>
      </c>
    </row>
    <row r="54" spans="1:21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</row>
    <row r="56" spans="1:21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</row>
    <row r="57" spans="1:21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</row>
    <row r="58" spans="1:21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</row>
    <row r="59" spans="1:21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</row>
    <row r="60" spans="1:21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</row>
    <row r="61" spans="1:21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</row>
    <row r="62" spans="1:21" ht="30">
      <c r="A62" s="30" t="s">
        <v>111</v>
      </c>
      <c r="B62" s="23">
        <f t="shared" ref="B62:G62" si="24">B53-B57+B58-B59+B60</f>
        <v>128.92757490560678</v>
      </c>
      <c r="C62" s="23">
        <f t="shared" si="24"/>
        <v>125.92757490560678</v>
      </c>
      <c r="D62" s="23">
        <f t="shared" si="24"/>
        <v>125.94757490560679</v>
      </c>
      <c r="E62" s="23">
        <f t="shared" si="24"/>
        <v>122.94757490560679</v>
      </c>
      <c r="F62" s="79">
        <f t="shared" si="24"/>
        <v>132.38757490560678</v>
      </c>
      <c r="G62" s="79">
        <f t="shared" si="24"/>
        <v>129.38757490560678</v>
      </c>
      <c r="H62" s="23">
        <f t="shared" ref="H62:M62" si="25">H53-H57+H58-H59+H60</f>
        <v>130.30727494896695</v>
      </c>
      <c r="I62" s="23">
        <f t="shared" si="25"/>
        <v>127.22727494896696</v>
      </c>
      <c r="J62" s="23">
        <f t="shared" si="25"/>
        <v>126.34079802433359</v>
      </c>
      <c r="K62" s="23">
        <f t="shared" si="25"/>
        <v>123.34079802433359</v>
      </c>
      <c r="L62" s="23">
        <f t="shared" si="25"/>
        <v>132.06727494896697</v>
      </c>
      <c r="M62" s="23">
        <f t="shared" si="25"/>
        <v>129.06727494896697</v>
      </c>
      <c r="N62" s="23">
        <f t="shared" ref="N62:S62" si="26">N53-N57+N58-N59+N60</f>
        <v>133.12757490560676</v>
      </c>
      <c r="O62" s="23">
        <f t="shared" si="26"/>
        <v>130.12757490560676</v>
      </c>
      <c r="P62" s="23">
        <f t="shared" si="26"/>
        <v>125.31109798097341</v>
      </c>
      <c r="Q62" s="23">
        <f t="shared" si="26"/>
        <v>122.31109798097341</v>
      </c>
      <c r="R62" s="23">
        <f t="shared" si="26"/>
        <v>129.06757490560676</v>
      </c>
      <c r="S62" s="23">
        <f t="shared" si="26"/>
        <v>126.06757490560676</v>
      </c>
      <c r="T62" s="23">
        <f>T53-T57+T58-T59+T60</f>
        <v>124.1507980243336</v>
      </c>
      <c r="U62" s="23">
        <f>U53-U57+U58-U59+U60</f>
        <v>121.1507980243336</v>
      </c>
    </row>
    <row r="63" spans="1:21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</row>
    <row r="64" spans="1:21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</row>
    <row r="65" spans="1:21" ht="15">
      <c r="A65" s="30" t="s">
        <v>98</v>
      </c>
      <c r="B65" s="23">
        <f t="shared" ref="B65:G65" si="27">B17-B23-B51+B21+B33</f>
        <v>133.52667503568733</v>
      </c>
      <c r="C65" s="23">
        <f t="shared" si="27"/>
        <v>133.52667503568733</v>
      </c>
      <c r="D65" s="23">
        <f t="shared" si="27"/>
        <v>134.40667503568733</v>
      </c>
      <c r="E65" s="23">
        <f t="shared" si="27"/>
        <v>134.40667503568733</v>
      </c>
      <c r="F65" s="79">
        <f t="shared" si="27"/>
        <v>136.98667503568734</v>
      </c>
      <c r="G65" s="79">
        <f t="shared" si="27"/>
        <v>136.98667503568734</v>
      </c>
      <c r="H65" s="23">
        <f t="shared" ref="H65:M65" si="28">H17-H23-H51+H21+H33</f>
        <v>137.91667503568732</v>
      </c>
      <c r="I65" s="23">
        <f t="shared" si="28"/>
        <v>137.83667503568734</v>
      </c>
      <c r="J65" s="23">
        <f t="shared" si="28"/>
        <v>133.95019811105396</v>
      </c>
      <c r="K65" s="23">
        <f t="shared" si="28"/>
        <v>133.95019811105396</v>
      </c>
      <c r="L65" s="23">
        <f t="shared" si="28"/>
        <v>139.67667503568734</v>
      </c>
      <c r="M65" s="23">
        <f t="shared" si="28"/>
        <v>139.67667503568734</v>
      </c>
      <c r="N65" s="23">
        <f t="shared" ref="N65:S65" si="29">N17-N23-N51+N21+N33</f>
        <v>137.72667503568732</v>
      </c>
      <c r="O65" s="23">
        <f t="shared" si="29"/>
        <v>137.72667503568732</v>
      </c>
      <c r="P65" s="23">
        <f t="shared" si="29"/>
        <v>131.12019811105398</v>
      </c>
      <c r="Q65" s="23">
        <f t="shared" si="29"/>
        <v>131.12019811105398</v>
      </c>
      <c r="R65" s="23">
        <f t="shared" si="29"/>
        <v>133.66667503568732</v>
      </c>
      <c r="S65" s="23">
        <f t="shared" si="29"/>
        <v>133.66667503568732</v>
      </c>
      <c r="T65" s="23">
        <f>T17-T23-T51+T21+T33</f>
        <v>131.76019811105397</v>
      </c>
      <c r="U65" s="23">
        <f>U17-U23-U51+U21+U33</f>
        <v>131.76019811105397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="85" zoomScaleNormal="85" workbookViewId="0">
      <pane xSplit="1" ySplit="1" topLeftCell="S2" activePane="bottomRight" state="frozen"/>
      <selection pane="topRight"/>
      <selection pane="bottomLeft"/>
      <selection pane="bottomRight" activeCell="AB1" sqref="AB1:AD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" width="14.625" style="1" customWidth="1"/>
    <col min="17" max="18" width="16.25" style="1" bestFit="1" customWidth="1"/>
    <col min="19" max="19" width="15.125" style="1" customWidth="1"/>
    <col min="20" max="20" width="20.25" style="1" customWidth="1"/>
    <col min="21" max="21" width="14.7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28" width="15.625" style="2" customWidth="1"/>
    <col min="29" max="30" width="15.625" style="1" customWidth="1"/>
    <col min="31" max="16384" width="9" style="1"/>
  </cols>
  <sheetData>
    <row r="1" spans="1:30" ht="14.25" customHeight="1">
      <c r="A1" s="3"/>
      <c r="B1" s="100" t="s">
        <v>102</v>
      </c>
      <c r="C1" s="100"/>
      <c r="D1" s="100"/>
      <c r="E1" s="100" t="s">
        <v>103</v>
      </c>
      <c r="F1" s="100"/>
      <c r="G1" s="101" t="s">
        <v>115</v>
      </c>
      <c r="H1" s="101"/>
      <c r="I1" s="101"/>
      <c r="J1" s="100" t="s">
        <v>116</v>
      </c>
      <c r="K1" s="100"/>
      <c r="L1" s="100"/>
      <c r="M1" s="100" t="s">
        <v>122</v>
      </c>
      <c r="N1" s="100"/>
      <c r="O1" s="100"/>
      <c r="P1" s="100" t="s">
        <v>129</v>
      </c>
      <c r="Q1" s="100"/>
      <c r="R1" s="100"/>
      <c r="S1" s="100" t="s">
        <v>131</v>
      </c>
      <c r="T1" s="100"/>
      <c r="U1" s="100"/>
      <c r="V1" s="100" t="s">
        <v>132</v>
      </c>
      <c r="W1" s="100"/>
      <c r="X1" s="100"/>
      <c r="Y1" s="100" t="s">
        <v>133</v>
      </c>
      <c r="Z1" s="100"/>
      <c r="AA1" s="100"/>
      <c r="AB1" s="100" t="s">
        <v>138</v>
      </c>
      <c r="AC1" s="100"/>
      <c r="AD1" s="100"/>
    </row>
    <row r="2" spans="1:30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</row>
    <row r="3" spans="1:30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</row>
    <row r="4" spans="1:30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</row>
    <row r="5" spans="1:30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</row>
    <row r="6" spans="1:30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</row>
    <row r="7" spans="1:30" ht="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7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</row>
    <row r="8" spans="1:30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</row>
    <row r="9" spans="1:30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</row>
    <row r="10" spans="1:30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</row>
    <row r="11" spans="1:30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</row>
    <row r="13" spans="1:30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</row>
    <row r="14" spans="1:30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</row>
    <row r="15" spans="1:30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</row>
    <row r="16" spans="1:30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>AB15+10*LOG10(AB4)</f>
        <v>49.010299956639813</v>
      </c>
      <c r="AC16" s="12">
        <f>AC15+10*LOG10(AC4)</f>
        <v>49.010299956639813</v>
      </c>
      <c r="AD16" s="12">
        <f>AD15+10*LOG10(AD4)</f>
        <v>49.010299956639813</v>
      </c>
    </row>
    <row r="17" spans="1:30" ht="30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4">G15+10*LOG10(G41/1000000)</f>
        <v>45.365137424788934</v>
      </c>
      <c r="H17" s="74">
        <f t="shared" si="4"/>
        <v>45.365137424788934</v>
      </c>
      <c r="I17" s="74">
        <f t="shared" si="4"/>
        <v>45.365137424788934</v>
      </c>
      <c r="J17" s="12">
        <f t="shared" ref="J17:O17" si="5">J15+10*LOG10(J41/1000000)</f>
        <v>45.365137424788934</v>
      </c>
      <c r="K17" s="12">
        <f t="shared" si="5"/>
        <v>45.365137424788934</v>
      </c>
      <c r="L17" s="12">
        <f t="shared" si="5"/>
        <v>45.365137424788934</v>
      </c>
      <c r="M17" s="12">
        <f t="shared" si="5"/>
        <v>45.365137424788934</v>
      </c>
      <c r="N17" s="12">
        <f t="shared" si="5"/>
        <v>45.365137424788934</v>
      </c>
      <c r="O17" s="12">
        <f t="shared" si="5"/>
        <v>45.365137424788934</v>
      </c>
      <c r="P17" s="12">
        <f t="shared" ref="P17:U17" si="6">P15+10*LOG10(P41/1000000)</f>
        <v>45.365137424788934</v>
      </c>
      <c r="Q17" s="12">
        <f t="shared" si="6"/>
        <v>45.365137424788934</v>
      </c>
      <c r="R17" s="12">
        <f t="shared" si="6"/>
        <v>45.365137424788934</v>
      </c>
      <c r="S17" s="8">
        <f t="shared" si="6"/>
        <v>45.365137424788934</v>
      </c>
      <c r="T17" s="8">
        <f t="shared" si="6"/>
        <v>45.365137424788934</v>
      </c>
      <c r="U17" s="8">
        <f t="shared" si="6"/>
        <v>45.365137424788934</v>
      </c>
      <c r="V17" s="8">
        <f t="shared" ref="V17:AA17" si="7">V15+10*LOG10(V41/1000000)</f>
        <v>45.365137424788934</v>
      </c>
      <c r="W17" s="8">
        <f t="shared" si="7"/>
        <v>45.365137424788934</v>
      </c>
      <c r="X17" s="8">
        <f t="shared" si="7"/>
        <v>45.365137424788934</v>
      </c>
      <c r="Y17" s="12">
        <f t="shared" si="7"/>
        <v>45.365137424788934</v>
      </c>
      <c r="Z17" s="12">
        <f t="shared" si="7"/>
        <v>45.365137424788934</v>
      </c>
      <c r="AA17" s="12">
        <f t="shared" si="7"/>
        <v>45.365137424788934</v>
      </c>
      <c r="AB17" s="12">
        <f>AB15+10*LOG10(AB41/1000000)</f>
        <v>45.365137424788934</v>
      </c>
      <c r="AC17" s="12">
        <f>AC15+10*LOG10(AC41/1000000)</f>
        <v>45.365137424788934</v>
      </c>
      <c r="AD17" s="12">
        <f>AD15+10*LOG10(AD41/1000000)</f>
        <v>45.365137424788934</v>
      </c>
    </row>
    <row r="18" spans="1:30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8">G19+10*LOG10(G12/G13)-G20</f>
        <v>17.030899869919438</v>
      </c>
      <c r="H18" s="74">
        <f t="shared" si="8"/>
        <v>17.030899869919438</v>
      </c>
      <c r="I18" s="74">
        <f t="shared" si="8"/>
        <v>17.030899869919438</v>
      </c>
      <c r="J18" s="12">
        <f t="shared" ref="J18:O18" si="9">J19+10*LOG10(J12/J13)-J20</f>
        <v>14.020599913279625</v>
      </c>
      <c r="K18" s="12">
        <f t="shared" si="9"/>
        <v>14.020599913279625</v>
      </c>
      <c r="L18" s="12">
        <f t="shared" si="9"/>
        <v>14.020599913279625</v>
      </c>
      <c r="M18" s="12">
        <f t="shared" si="9"/>
        <v>14.380899869919437</v>
      </c>
      <c r="N18" s="12">
        <f t="shared" si="9"/>
        <v>14.380899869919437</v>
      </c>
      <c r="O18" s="12">
        <f t="shared" si="9"/>
        <v>14.380899869919437</v>
      </c>
      <c r="P18" s="12">
        <f t="shared" ref="P18:U18" si="10">P19+10*LOG10(P12/P13)-P20</f>
        <v>14.020599913279625</v>
      </c>
      <c r="Q18" s="12">
        <f t="shared" si="10"/>
        <v>14.020599913279625</v>
      </c>
      <c r="R18" s="12">
        <f t="shared" si="10"/>
        <v>14.020599913279625</v>
      </c>
      <c r="S18" s="8">
        <f t="shared" si="10"/>
        <v>17.030899869919438</v>
      </c>
      <c r="T18" s="8">
        <f t="shared" si="10"/>
        <v>17.030899869919438</v>
      </c>
      <c r="U18" s="8">
        <f t="shared" si="10"/>
        <v>17.030899869919438</v>
      </c>
      <c r="V18" s="8">
        <f t="shared" ref="V18:AA18" si="11">V19+10*LOG10(V12/V13)-V20</f>
        <v>17.030899869919438</v>
      </c>
      <c r="W18" s="8">
        <f t="shared" si="11"/>
        <v>17.030899869919438</v>
      </c>
      <c r="X18" s="8">
        <f t="shared" si="11"/>
        <v>17.030899869919438</v>
      </c>
      <c r="Y18" s="12">
        <f t="shared" si="11"/>
        <v>17.030899869919438</v>
      </c>
      <c r="Z18" s="12">
        <f t="shared" si="11"/>
        <v>17.030899869919438</v>
      </c>
      <c r="AA18" s="12">
        <f t="shared" si="11"/>
        <v>17.030899869919438</v>
      </c>
      <c r="AB18" s="12">
        <f>AB19+10*LOG10(AB12/AB13)-AB20</f>
        <v>14.020599913279625</v>
      </c>
      <c r="AC18" s="12">
        <f>AC19+10*LOG10(AC12/AC13)-AC20</f>
        <v>14.020599913279625</v>
      </c>
      <c r="AD18" s="12">
        <f>AD19+10*LOG10(AD12/AD13)-AD20</f>
        <v>14.020599913279625</v>
      </c>
    </row>
    <row r="19" spans="1:30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</row>
    <row r="20" spans="1:30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</row>
    <row r="21" spans="1:30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</row>
    <row r="22" spans="1:30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</row>
    <row r="23" spans="1:30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</row>
    <row r="24" spans="1:30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</row>
    <row r="25" spans="1:30" ht="15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12">G17+G18+G21+G22-G24</f>
        <v>59.396037294708371</v>
      </c>
      <c r="H25" s="74">
        <f t="shared" si="12"/>
        <v>59.396037294708371</v>
      </c>
      <c r="I25" s="74">
        <f t="shared" si="12"/>
        <v>59.396037294708371</v>
      </c>
      <c r="J25" s="12">
        <f t="shared" ref="J25:O25" si="13">J17+J18+J21+J22-J24</f>
        <v>56.385737338068559</v>
      </c>
      <c r="K25" s="12">
        <f t="shared" si="13"/>
        <v>56.385737338068559</v>
      </c>
      <c r="L25" s="12">
        <f t="shared" si="13"/>
        <v>56.385737338068559</v>
      </c>
      <c r="M25" s="12">
        <f t="shared" si="13"/>
        <v>56.746037294708373</v>
      </c>
      <c r="N25" s="12">
        <f t="shared" si="13"/>
        <v>56.746037294708373</v>
      </c>
      <c r="O25" s="12">
        <f t="shared" si="13"/>
        <v>56.746037294708373</v>
      </c>
      <c r="P25" s="12">
        <f t="shared" ref="P25:U25" si="14">P17+P18+P21+P22-P24</f>
        <v>56.385737338068559</v>
      </c>
      <c r="Q25" s="12">
        <f t="shared" si="14"/>
        <v>56.385737338068559</v>
      </c>
      <c r="R25" s="12">
        <f t="shared" si="14"/>
        <v>56.385737338068559</v>
      </c>
      <c r="S25" s="8">
        <f t="shared" si="14"/>
        <v>59.396037294708371</v>
      </c>
      <c r="T25" s="8">
        <f t="shared" si="14"/>
        <v>59.396037294708371</v>
      </c>
      <c r="U25" s="8">
        <f t="shared" si="14"/>
        <v>59.396037294708371</v>
      </c>
      <c r="V25" s="8">
        <f t="shared" ref="V25:AA25" si="15">V17+V18+V21+V22-V24</f>
        <v>59.396037294708371</v>
      </c>
      <c r="W25" s="8">
        <f t="shared" si="15"/>
        <v>59.396037294708371</v>
      </c>
      <c r="X25" s="8">
        <f t="shared" si="15"/>
        <v>59.396037294708371</v>
      </c>
      <c r="Y25" s="12">
        <f t="shared" si="15"/>
        <v>59.396037294708371</v>
      </c>
      <c r="Z25" s="12">
        <f t="shared" si="15"/>
        <v>59.396037294708371</v>
      </c>
      <c r="AA25" s="12">
        <f t="shared" si="15"/>
        <v>59.396037294708371</v>
      </c>
      <c r="AB25" s="12">
        <f>AB17+AB18+AB21+AB22-AB24</f>
        <v>56.385737338068559</v>
      </c>
      <c r="AC25" s="12">
        <f>AC17+AC18+AC21+AC22-AC24</f>
        <v>56.385737338068559</v>
      </c>
      <c r="AD25" s="12">
        <f>AD17+AD18+AD21+AD22-AD24</f>
        <v>56.385737338068559</v>
      </c>
    </row>
    <row r="26" spans="1:30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</row>
    <row r="27" spans="1:30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</row>
    <row r="29" spans="1:30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</row>
    <row r="30" spans="1:30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6">G31+10*LOG10(G28/G29)-G32</f>
        <v>0</v>
      </c>
      <c r="H30" s="74">
        <f t="shared" si="16"/>
        <v>-3</v>
      </c>
      <c r="I30" s="74">
        <f t="shared" si="16"/>
        <v>-3</v>
      </c>
      <c r="J30" s="12">
        <f t="shared" ref="J30:O30" si="17">J31+10*LOG10(J28/J29)-J32</f>
        <v>0</v>
      </c>
      <c r="K30" s="12">
        <f t="shared" si="17"/>
        <v>-3</v>
      </c>
      <c r="L30" s="12">
        <f t="shared" si="17"/>
        <v>-3</v>
      </c>
      <c r="M30" s="12">
        <f t="shared" si="17"/>
        <v>0</v>
      </c>
      <c r="N30" s="12">
        <f t="shared" si="17"/>
        <v>-3</v>
      </c>
      <c r="O30" s="12">
        <f t="shared" si="17"/>
        <v>-3</v>
      </c>
      <c r="P30" s="12">
        <f t="shared" ref="P30:U30" si="18">P31+10*LOG10(P28/P29)-P32</f>
        <v>0</v>
      </c>
      <c r="Q30" s="12">
        <f t="shared" si="18"/>
        <v>-3</v>
      </c>
      <c r="R30" s="12">
        <f t="shared" si="18"/>
        <v>-3</v>
      </c>
      <c r="S30" s="8">
        <f t="shared" si="18"/>
        <v>0</v>
      </c>
      <c r="T30" s="8">
        <f t="shared" si="18"/>
        <v>-3</v>
      </c>
      <c r="U30" s="8">
        <f t="shared" si="18"/>
        <v>-3</v>
      </c>
      <c r="V30" s="8">
        <f t="shared" ref="V30:AA30" si="19">V31+10*LOG10(V28/V29)-V32</f>
        <v>0</v>
      </c>
      <c r="W30" s="8">
        <f t="shared" si="19"/>
        <v>-3</v>
      </c>
      <c r="X30" s="8">
        <f t="shared" si="19"/>
        <v>-3</v>
      </c>
      <c r="Y30" s="12">
        <f t="shared" si="19"/>
        <v>0</v>
      </c>
      <c r="Z30" s="12">
        <f t="shared" si="19"/>
        <v>-3</v>
      </c>
      <c r="AA30" s="12">
        <f t="shared" si="19"/>
        <v>-3</v>
      </c>
      <c r="AB30" s="12">
        <f>AB31+10*LOG10(AB28/AB29)-AB32</f>
        <v>0</v>
      </c>
      <c r="AC30" s="12">
        <f>AC31+10*LOG10(AC28/AC29)-AC32</f>
        <v>-3</v>
      </c>
      <c r="AD30" s="12">
        <f>AD31+10*LOG10(AD28/AD29)-AD32</f>
        <v>-3</v>
      </c>
    </row>
    <row r="31" spans="1:30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</row>
    <row r="32" spans="1:30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</row>
    <row r="33" spans="1:30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</row>
    <row r="34" spans="1:30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</row>
    <row r="35" spans="1:30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</row>
    <row r="36" spans="1:30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</row>
    <row r="37" spans="1:30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  <c r="Y37" s="86">
        <v>-999</v>
      </c>
      <c r="Z37" s="86">
        <v>-999</v>
      </c>
      <c r="AA37" s="86">
        <v>-999</v>
      </c>
      <c r="AB37" s="86">
        <v>-169.3</v>
      </c>
      <c r="AC37" s="86">
        <v>-169.3</v>
      </c>
      <c r="AD37" s="86">
        <v>-169.3</v>
      </c>
    </row>
    <row r="38" spans="1:30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</row>
    <row r="39" spans="1:30" ht="30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20">10*LOG10(10^((G35+G36)/10)+10^(G37/10))</f>
        <v>-167.00000000000003</v>
      </c>
      <c r="H39" s="74">
        <f t="shared" si="20"/>
        <v>-167.00000000000003</v>
      </c>
      <c r="I39" s="74">
        <f t="shared" si="20"/>
        <v>-167.00000000000003</v>
      </c>
      <c r="J39" s="12">
        <f t="shared" ref="J39:O39" si="21">10*LOG10(10^((J35+J36)/10)+10^(J37/10))</f>
        <v>-167.00000000000003</v>
      </c>
      <c r="K39" s="12">
        <f t="shared" si="21"/>
        <v>-167.00000000000003</v>
      </c>
      <c r="L39" s="12">
        <f t="shared" si="21"/>
        <v>-167.00000000000003</v>
      </c>
      <c r="M39" s="12">
        <f t="shared" si="21"/>
        <v>-164.98918835931039</v>
      </c>
      <c r="N39" s="12">
        <f t="shared" si="21"/>
        <v>-164.98918835931039</v>
      </c>
      <c r="O39" s="12">
        <f t="shared" si="21"/>
        <v>-164.98918835931039</v>
      </c>
      <c r="P39" s="12">
        <f t="shared" ref="P39:U39" si="22">10*LOG10(10^((P35+P36)/10)+10^(P37/10))</f>
        <v>-167.00000000000003</v>
      </c>
      <c r="Q39" s="12">
        <f t="shared" si="22"/>
        <v>-167.00000000000003</v>
      </c>
      <c r="R39" s="12">
        <f t="shared" si="22"/>
        <v>-167.00000000000003</v>
      </c>
      <c r="S39" s="8">
        <f t="shared" si="22"/>
        <v>-167.00000000000003</v>
      </c>
      <c r="T39" s="8">
        <f t="shared" si="22"/>
        <v>-167.00000000000003</v>
      </c>
      <c r="U39" s="8">
        <f t="shared" si="22"/>
        <v>-167.00000000000003</v>
      </c>
      <c r="V39" s="8">
        <f t="shared" ref="V39:AA39" si="23">10*LOG10(10^((V35+V36)/10)+10^(V37/10))</f>
        <v>-164.98918835931039</v>
      </c>
      <c r="W39" s="8">
        <f t="shared" si="23"/>
        <v>-164.98918835931039</v>
      </c>
      <c r="X39" s="8">
        <f t="shared" si="23"/>
        <v>-164.98918835931039</v>
      </c>
      <c r="Y39" s="12">
        <f t="shared" si="23"/>
        <v>-167.00000000000003</v>
      </c>
      <c r="Z39" s="12">
        <f t="shared" si="23"/>
        <v>-167.00000000000003</v>
      </c>
      <c r="AA39" s="12">
        <f t="shared" si="23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>
        <f>10*LOG10(10^((AD35+AD36)/10)+10^(AD37/10))</f>
        <v>-164.98918835931039</v>
      </c>
    </row>
    <row r="40" spans="1:30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</row>
    <row r="41" spans="1:30" ht="15">
      <c r="A41" s="21" t="s">
        <v>68</v>
      </c>
      <c r="B41" s="12">
        <f t="shared" ref="B41:G41" si="24">48*180*1000</f>
        <v>8640000</v>
      </c>
      <c r="C41" s="12">
        <f t="shared" si="24"/>
        <v>8640000</v>
      </c>
      <c r="D41" s="12">
        <f t="shared" si="24"/>
        <v>8640000</v>
      </c>
      <c r="E41" s="12">
        <f t="shared" si="24"/>
        <v>8640000</v>
      </c>
      <c r="F41" s="12">
        <f t="shared" si="24"/>
        <v>8640000</v>
      </c>
      <c r="G41" s="74">
        <f t="shared" si="24"/>
        <v>8640000</v>
      </c>
      <c r="H41" s="74">
        <f t="shared" ref="H41:I41" si="25">48*180*1000</f>
        <v>8640000</v>
      </c>
      <c r="I41" s="74">
        <f t="shared" si="25"/>
        <v>8640000</v>
      </c>
      <c r="J41" s="12">
        <f>48*180*1000</f>
        <v>8640000</v>
      </c>
      <c r="K41" s="12">
        <f t="shared" ref="K41:L41" si="26">48*180*1000</f>
        <v>8640000</v>
      </c>
      <c r="L41" s="12">
        <f t="shared" si="26"/>
        <v>8640000</v>
      </c>
      <c r="M41" s="12">
        <f>48*180*1000</f>
        <v>8640000</v>
      </c>
      <c r="N41" s="12">
        <f t="shared" ref="N41:O41" si="27">48*180*1000</f>
        <v>8640000</v>
      </c>
      <c r="O41" s="12">
        <f t="shared" si="27"/>
        <v>8640000</v>
      </c>
      <c r="P41" s="12">
        <f>48*180*1000</f>
        <v>8640000</v>
      </c>
      <c r="Q41" s="12">
        <f t="shared" ref="Q41:R41" si="28">48*180*1000</f>
        <v>8640000</v>
      </c>
      <c r="R41" s="12">
        <f t="shared" si="28"/>
        <v>8640000</v>
      </c>
      <c r="S41" s="8">
        <f>48*180*1000</f>
        <v>8640000</v>
      </c>
      <c r="T41" s="8">
        <f t="shared" ref="T41:U41" si="29">48*180*1000</f>
        <v>8640000</v>
      </c>
      <c r="U41" s="8">
        <f t="shared" si="29"/>
        <v>8640000</v>
      </c>
      <c r="V41" s="8">
        <f>48*180*1000</f>
        <v>8640000</v>
      </c>
      <c r="W41" s="8">
        <f t="shared" ref="W41:X41" si="30">48*180*1000</f>
        <v>8640000</v>
      </c>
      <c r="X41" s="8">
        <f t="shared" si="30"/>
        <v>8640000</v>
      </c>
      <c r="Y41" s="12">
        <f>48*180*1000</f>
        <v>8640000</v>
      </c>
      <c r="Z41" s="12">
        <f t="shared" ref="Z41:AA41" si="31">48*180*1000</f>
        <v>8640000</v>
      </c>
      <c r="AA41" s="12">
        <f t="shared" si="31"/>
        <v>8640000</v>
      </c>
      <c r="AB41" s="12">
        <f>48*180*1000</f>
        <v>8640000</v>
      </c>
      <c r="AC41" s="12">
        <f t="shared" ref="AC41:AD41" si="32">48*180*1000</f>
        <v>8640000</v>
      </c>
      <c r="AD41" s="12">
        <f t="shared" si="32"/>
        <v>8640000</v>
      </c>
    </row>
    <row r="42" spans="1:30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</row>
    <row r="43" spans="1:30" ht="15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33">G39+10*LOG10(G41)</f>
        <v>-97.634862575211102</v>
      </c>
      <c r="H43" s="74">
        <f t="shared" si="33"/>
        <v>-97.634862575211102</v>
      </c>
      <c r="I43" s="74">
        <f t="shared" si="33"/>
        <v>-97.634862575211102</v>
      </c>
      <c r="J43" s="12">
        <f t="shared" ref="J43:O43" si="34">J39+10*LOG10(J41)</f>
        <v>-97.634862575211102</v>
      </c>
      <c r="K43" s="12">
        <f t="shared" si="34"/>
        <v>-97.634862575211102</v>
      </c>
      <c r="L43" s="12">
        <f t="shared" si="34"/>
        <v>-97.634862575211102</v>
      </c>
      <c r="M43" s="12">
        <f t="shared" si="34"/>
        <v>-95.624050934521463</v>
      </c>
      <c r="N43" s="12">
        <f t="shared" si="34"/>
        <v>-95.624050934521463</v>
      </c>
      <c r="O43" s="12">
        <f t="shared" si="34"/>
        <v>-95.624050934521463</v>
      </c>
      <c r="P43" s="12">
        <f t="shared" ref="P43:U43" si="35">P39+10*LOG10(P41)</f>
        <v>-97.634862575211102</v>
      </c>
      <c r="Q43" s="12">
        <f t="shared" si="35"/>
        <v>-97.634862575211102</v>
      </c>
      <c r="R43" s="12">
        <f t="shared" si="35"/>
        <v>-97.634862575211102</v>
      </c>
      <c r="S43" s="8">
        <f t="shared" si="35"/>
        <v>-97.634862575211102</v>
      </c>
      <c r="T43" s="8">
        <f t="shared" si="35"/>
        <v>-97.634862575211102</v>
      </c>
      <c r="U43" s="8">
        <f t="shared" si="35"/>
        <v>-97.634862575211102</v>
      </c>
      <c r="V43" s="8">
        <f t="shared" ref="V43:AA43" si="36">V39+10*LOG10(V41)</f>
        <v>-95.624050934521463</v>
      </c>
      <c r="W43" s="8">
        <f t="shared" si="36"/>
        <v>-95.624050934521463</v>
      </c>
      <c r="X43" s="8">
        <f t="shared" si="36"/>
        <v>-95.624050934521463</v>
      </c>
      <c r="Y43" s="12">
        <f t="shared" si="36"/>
        <v>-97.634862575211102</v>
      </c>
      <c r="Z43" s="12">
        <f t="shared" si="36"/>
        <v>-97.634862575211102</v>
      </c>
      <c r="AA43" s="12">
        <f t="shared" si="36"/>
        <v>-97.634862575211102</v>
      </c>
      <c r="AB43" s="12">
        <f>AB39+10*LOG10(AB41)</f>
        <v>-95.624050934521463</v>
      </c>
      <c r="AC43" s="12">
        <f>AC39+10*LOG10(AC41)</f>
        <v>-95.624050934521463</v>
      </c>
      <c r="AD43" s="12">
        <f>AD39+10*LOG10(AD41)</f>
        <v>-95.624050934521463</v>
      </c>
    </row>
    <row r="44" spans="1:30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</row>
    <row r="45" spans="1:30" ht="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  <c r="Y45" s="15">
        <v>-8.4600000000000009</v>
      </c>
      <c r="Z45" s="15"/>
      <c r="AA45" s="15">
        <v>-5.15</v>
      </c>
      <c r="AB45" s="15">
        <v>-8.23</v>
      </c>
      <c r="AC45" s="15">
        <v>-8.23</v>
      </c>
      <c r="AD45" s="15">
        <v>-4.88</v>
      </c>
    </row>
    <row r="46" spans="1:30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</row>
    <row r="47" spans="1:30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</row>
    <row r="48" spans="1:30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</row>
    <row r="49" spans="1:30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</row>
    <row r="50" spans="1:30" ht="30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37">G43+G45+G47-G48</f>
        <v>-104.7148625752111</v>
      </c>
      <c r="H50" s="74">
        <f t="shared" si="37"/>
        <v>-104.7148625752111</v>
      </c>
      <c r="I50" s="74">
        <f t="shared" si="37"/>
        <v>-100.11486257521111</v>
      </c>
      <c r="J50" s="12">
        <f t="shared" ref="J50:O50" si="38">J43+J45+J47-J48</f>
        <v>-103.28486257521111</v>
      </c>
      <c r="K50" s="12">
        <f t="shared" si="38"/>
        <v>-103.00486257521111</v>
      </c>
      <c r="L50" s="12">
        <f t="shared" si="38"/>
        <v>-99.584862575211105</v>
      </c>
      <c r="M50" s="12">
        <f t="shared" si="38"/>
        <v>-99.244050934521468</v>
      </c>
      <c r="N50" s="12">
        <f t="shared" si="38"/>
        <v>-99.244050934521468</v>
      </c>
      <c r="O50" s="12">
        <f t="shared" si="38"/>
        <v>-96.564050934521461</v>
      </c>
      <c r="P50" s="12">
        <f t="shared" ref="P50:U50" si="39">P43+P45+P47-P48</f>
        <v>-104.6348625752111</v>
      </c>
      <c r="Q50" s="12">
        <f t="shared" si="39"/>
        <v>-104.6348625752111</v>
      </c>
      <c r="R50" s="12">
        <f t="shared" si="39"/>
        <v>-101.2348625752111</v>
      </c>
      <c r="S50" s="8">
        <f t="shared" si="39"/>
        <v>-102.7348625752111</v>
      </c>
      <c r="T50" s="8">
        <f t="shared" si="39"/>
        <v>-102.7348625752111</v>
      </c>
      <c r="U50" s="8">
        <f t="shared" si="39"/>
        <v>-98.834862575211105</v>
      </c>
      <c r="V50" s="8">
        <f t="shared" ref="V50:AA50" si="40">V43+V45+V47-V48</f>
        <v>-99.624050934521463</v>
      </c>
      <c r="W50" s="8">
        <f t="shared" si="40"/>
        <v>-99.624050934521463</v>
      </c>
      <c r="X50" s="8">
        <f t="shared" si="40"/>
        <v>-95.324050934521466</v>
      </c>
      <c r="Y50" s="12">
        <f t="shared" si="40"/>
        <v>-104.0948625752111</v>
      </c>
      <c r="Z50" s="12">
        <f t="shared" si="40"/>
        <v>-95.634862575211102</v>
      </c>
      <c r="AA50" s="12">
        <f t="shared" si="40"/>
        <v>-100.78486257521111</v>
      </c>
      <c r="AB50" s="12">
        <f>AB43+AB45+AB47-AB48</f>
        <v>-101.85405093452147</v>
      </c>
      <c r="AC50" s="12">
        <f>AC43+AC45+AC47-AC48</f>
        <v>-101.85405093452147</v>
      </c>
      <c r="AD50" s="12">
        <f>AD43+AD45+AD47-AD48</f>
        <v>-98.504050934521459</v>
      </c>
    </row>
    <row r="51" spans="1:30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</row>
    <row r="52" spans="1:30" ht="30">
      <c r="A52" s="22" t="s">
        <v>83</v>
      </c>
      <c r="B52" s="23">
        <f t="shared" ref="B52:G52" si="41">B25+B30+B33-B34-B50</f>
        <v>162.43089986991947</v>
      </c>
      <c r="C52" s="23">
        <f t="shared" si="41"/>
        <v>159.43089986991947</v>
      </c>
      <c r="D52" s="23">
        <f t="shared" si="41"/>
        <v>155.73089986991948</v>
      </c>
      <c r="E52" s="23">
        <f t="shared" si="41"/>
        <v>154.83089986991945</v>
      </c>
      <c r="F52" s="23">
        <f t="shared" si="41"/>
        <v>148.29089986991949</v>
      </c>
      <c r="G52" s="79">
        <f t="shared" si="41"/>
        <v>163.11089986991948</v>
      </c>
      <c r="H52" s="79">
        <f t="shared" ref="H52:I52" si="42">H25+H30+H33-H34-H50</f>
        <v>160.11089986991948</v>
      </c>
      <c r="I52" s="79">
        <f t="shared" si="42"/>
        <v>155.51089986991948</v>
      </c>
      <c r="J52" s="23">
        <f>J25+J30+J33-J34-J50</f>
        <v>158.67059991327966</v>
      </c>
      <c r="K52" s="23">
        <f t="shared" ref="K52:L52" si="43">K25+K30+K33-K34-K50</f>
        <v>155.39059991327966</v>
      </c>
      <c r="L52" s="23">
        <f t="shared" si="43"/>
        <v>151.97059991327967</v>
      </c>
      <c r="M52" s="23">
        <f>M25+M30+M33-M34-M50</f>
        <v>154.99008822922985</v>
      </c>
      <c r="N52" s="23">
        <f t="shared" ref="N52:O52" si="44">N25+N30+N33-N34-N50</f>
        <v>151.99008822922985</v>
      </c>
      <c r="O52" s="23">
        <f t="shared" si="44"/>
        <v>149.31008822922985</v>
      </c>
      <c r="P52" s="23">
        <f>P25+P30+P33-P34-P50</f>
        <v>160.02059991327965</v>
      </c>
      <c r="Q52" s="23">
        <f t="shared" ref="Q52:R52" si="45">Q25+Q30+Q33-Q34-Q50</f>
        <v>157.02059991327965</v>
      </c>
      <c r="R52" s="23">
        <f t="shared" si="45"/>
        <v>153.62059991327965</v>
      </c>
      <c r="S52" s="23">
        <f>S25+S30+S33-S34-S50</f>
        <v>161.13089986991946</v>
      </c>
      <c r="T52" s="23">
        <f t="shared" ref="T52:U52" si="46">T25+T30+T33-T34-T50</f>
        <v>158.13089986991946</v>
      </c>
      <c r="U52" s="23">
        <f t="shared" si="46"/>
        <v>154.23089986991948</v>
      </c>
      <c r="V52" s="23">
        <f>V25+V30+V33-V34-V50</f>
        <v>158.02008822922983</v>
      </c>
      <c r="W52" s="23">
        <f t="shared" ref="W52:X52" si="47">W25+W30+W33-W34-W50</f>
        <v>155.02008822922983</v>
      </c>
      <c r="X52" s="23">
        <f t="shared" si="47"/>
        <v>150.72008822922984</v>
      </c>
      <c r="Y52" s="23">
        <f>Y25+Y30+Y33-Y34-Y50</f>
        <v>162.49089986991947</v>
      </c>
      <c r="Z52" s="23">
        <f t="shared" ref="Z52:AA52" si="48">Z25+Z30+Z33-Z34-Z50</f>
        <v>151.03089986991947</v>
      </c>
      <c r="AA52" s="23">
        <f t="shared" si="48"/>
        <v>156.18089986991947</v>
      </c>
      <c r="AB52" s="23">
        <f>AB25+AB30+AB33-AB34-AB50</f>
        <v>157.23978827259003</v>
      </c>
      <c r="AC52" s="23">
        <f t="shared" ref="AC52:AD52" si="49">AC25+AC30+AC33-AC34-AC50</f>
        <v>154.23978827259003</v>
      </c>
      <c r="AD52" s="23">
        <f t="shared" si="49"/>
        <v>150.88978827259001</v>
      </c>
    </row>
    <row r="53" spans="1:30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25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</row>
    <row r="54" spans="1:30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</row>
    <row r="56" spans="1:30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  <c r="Y56" s="86">
        <v>8.4499999999999993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</row>
    <row r="57" spans="1:30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6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</row>
    <row r="58" spans="1:30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</row>
    <row r="59" spans="1:30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</row>
    <row r="60" spans="1:30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</row>
    <row r="61" spans="1:30" ht="30">
      <c r="A61" s="22" t="s">
        <v>110</v>
      </c>
      <c r="B61" s="23">
        <f t="shared" ref="B61:G61" si="50">B52-B56+B58-B59+B60</f>
        <v>141.48089986991948</v>
      </c>
      <c r="C61" s="23">
        <f t="shared" si="50"/>
        <v>138.48089986991948</v>
      </c>
      <c r="D61" s="23">
        <f t="shared" si="50"/>
        <v>134.78089986991949</v>
      </c>
      <c r="E61" s="23">
        <f t="shared" si="50"/>
        <v>133.88089986991946</v>
      </c>
      <c r="F61" s="23">
        <f t="shared" si="50"/>
        <v>127.3408998699195</v>
      </c>
      <c r="G61" s="79">
        <f t="shared" si="50"/>
        <v>142.16089986991949</v>
      </c>
      <c r="H61" s="79">
        <f t="shared" ref="H61:I61" si="51">H52-H56+H58-H59+H60</f>
        <v>139.16089986991949</v>
      </c>
      <c r="I61" s="79">
        <f t="shared" si="51"/>
        <v>134.5608998699195</v>
      </c>
      <c r="J61" s="23">
        <f>J52-J56+J58-J59+J60</f>
        <v>137.72059991327967</v>
      </c>
      <c r="K61" s="23">
        <f t="shared" ref="K61:L61" si="52">K52-K56+K58-K59+K60</f>
        <v>134.44059991327967</v>
      </c>
      <c r="L61" s="23">
        <f t="shared" si="52"/>
        <v>131.02059991327968</v>
      </c>
      <c r="M61" s="23">
        <f>M52-M56+M58-M59+M60</f>
        <v>134.04008822922987</v>
      </c>
      <c r="N61" s="23">
        <f t="shared" ref="N61:O61" si="53">N52-N56+N58-N59+N60</f>
        <v>131.04008822922987</v>
      </c>
      <c r="O61" s="23">
        <f t="shared" si="53"/>
        <v>128.36008822922986</v>
      </c>
      <c r="P61" s="23">
        <f>P52-P56+P58-P59+P60</f>
        <v>139.07059991327966</v>
      </c>
      <c r="Q61" s="23">
        <f t="shared" ref="Q61:R61" si="54">Q52-Q56+Q58-Q59+Q60</f>
        <v>136.07059991327966</v>
      </c>
      <c r="R61" s="23">
        <f t="shared" si="54"/>
        <v>132.67059991327966</v>
      </c>
      <c r="S61" s="23">
        <f>S52-S56+S58-S59+S60</f>
        <v>140.18089986991947</v>
      </c>
      <c r="T61" s="23">
        <f t="shared" ref="T61:U61" si="55">T52-T56+T58-T59+T60</f>
        <v>137.18089986991947</v>
      </c>
      <c r="U61" s="23">
        <f t="shared" si="55"/>
        <v>133.28089986991949</v>
      </c>
      <c r="V61" s="23">
        <f>V52-V56+V58-V59+V60</f>
        <v>135.48008822922984</v>
      </c>
      <c r="W61" s="23">
        <f t="shared" ref="W61:X61" si="56">W52-W56+W58-W59+W60</f>
        <v>132.48008822922984</v>
      </c>
      <c r="X61" s="23">
        <f t="shared" si="56"/>
        <v>128.18008822922985</v>
      </c>
      <c r="Y61" s="23">
        <f>Y52-Y56+Y58-Y59+Y60</f>
        <v>141.54089986991949</v>
      </c>
      <c r="Z61" s="23">
        <f t="shared" ref="Z61:AA61" si="57">Z52-Z56+Z58-Z59+Z60</f>
        <v>130.08089986991948</v>
      </c>
      <c r="AA61" s="23">
        <f t="shared" si="57"/>
        <v>135.23089986991948</v>
      </c>
      <c r="AB61" s="23">
        <f>AB52-AB56+AB58-AB59+AB60</f>
        <v>136.28978827259004</v>
      </c>
      <c r="AC61" s="23">
        <f t="shared" ref="AC61:AD61" si="58">AC52-AC56+AC58-AC59+AC60</f>
        <v>133.28978827259004</v>
      </c>
      <c r="AD61" s="23">
        <f t="shared" si="58"/>
        <v>129.93978827259002</v>
      </c>
    </row>
    <row r="62" spans="1:30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25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</row>
    <row r="63" spans="1:30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</row>
    <row r="64" spans="1:30" ht="15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59">G17+G22-G50+G21+G33</f>
        <v>150.08000000000004</v>
      </c>
      <c r="H64" s="79">
        <f t="shared" si="59"/>
        <v>150.08000000000004</v>
      </c>
      <c r="I64" s="79">
        <f t="shared" si="59"/>
        <v>145.48000000000005</v>
      </c>
      <c r="J64" s="23">
        <f t="shared" ref="J64:O64" si="60">J17+J22-J50+J21+J33</f>
        <v>148.65000000000003</v>
      </c>
      <c r="K64" s="23">
        <f t="shared" si="60"/>
        <v>148.37000000000003</v>
      </c>
      <c r="L64" s="23">
        <f t="shared" si="60"/>
        <v>144.95000000000005</v>
      </c>
      <c r="M64" s="23">
        <f t="shared" si="60"/>
        <v>144.60918835931039</v>
      </c>
      <c r="N64" s="23">
        <f t="shared" si="60"/>
        <v>144.60918835931039</v>
      </c>
      <c r="O64" s="23">
        <f t="shared" si="60"/>
        <v>141.92918835931039</v>
      </c>
      <c r="P64" s="23">
        <f t="shared" ref="P64:U64" si="61">P17+P22-P50+P21+P33</f>
        <v>150.00000000000003</v>
      </c>
      <c r="Q64" s="23">
        <f t="shared" si="61"/>
        <v>150.00000000000003</v>
      </c>
      <c r="R64" s="23">
        <f t="shared" si="61"/>
        <v>146.60000000000002</v>
      </c>
      <c r="S64" s="23">
        <f t="shared" si="61"/>
        <v>148.10000000000002</v>
      </c>
      <c r="T64" s="23">
        <f t="shared" si="61"/>
        <v>148.10000000000002</v>
      </c>
      <c r="U64" s="23">
        <f t="shared" si="61"/>
        <v>144.20000000000005</v>
      </c>
      <c r="V64" s="23">
        <f t="shared" ref="V64:AA64" si="62">V17+V22-V50+V21+V33</f>
        <v>144.98918835931039</v>
      </c>
      <c r="W64" s="23">
        <f t="shared" si="62"/>
        <v>144.98918835931039</v>
      </c>
      <c r="X64" s="23">
        <f t="shared" si="62"/>
        <v>140.68918835931041</v>
      </c>
      <c r="Y64" s="23">
        <f t="shared" si="62"/>
        <v>149.46000000000004</v>
      </c>
      <c r="Z64" s="23">
        <f t="shared" si="62"/>
        <v>141.00000000000003</v>
      </c>
      <c r="AA64" s="23">
        <f t="shared" si="62"/>
        <v>146.15000000000003</v>
      </c>
      <c r="AB64" s="23">
        <f>AB17+AB22-AB50+AB21+AB33</f>
        <v>147.21918835931041</v>
      </c>
      <c r="AC64" s="23">
        <f>AC17+AC22-AC50+AC21+AC33</f>
        <v>147.21918835931041</v>
      </c>
      <c r="AD64" s="23">
        <f>AD17+AD22-AD50+AD21+AD33</f>
        <v>143.86918835931039</v>
      </c>
    </row>
    <row r="65" spans="1:30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25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schemas.microsoft.com/office/2006/documentManagement/types"/>
    <ds:schemaRef ds:uri="f0c1c198-6772-4070-9fed-c99b54821fd3"/>
    <ds:schemaRef ds:uri="http://schemas.microsoft.com/office/infopath/2007/PartnerControls"/>
    <ds:schemaRef ds:uri="caa248ac-567e-4f8a-83ad-95641c120e6c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Frank</cp:lastModifiedBy>
  <cp:lastPrinted>2006-01-19T03:50:00Z</cp:lastPrinted>
  <dcterms:created xsi:type="dcterms:W3CDTF">2003-11-11T03:59:00Z</dcterms:created>
  <dcterms:modified xsi:type="dcterms:W3CDTF">2020-10-21T08:47:26Z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