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065" tabRatio="774" activeTab="2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45621"/>
</workbook>
</file>

<file path=xl/calcChain.xml><?xml version="1.0" encoding="utf-8"?>
<calcChain xmlns="http://schemas.openxmlformats.org/spreadsheetml/2006/main">
  <c r="I42" i="54" l="1"/>
  <c r="H42" i="54"/>
  <c r="I40" i="54"/>
  <c r="I44" i="54" s="1"/>
  <c r="I51" i="54" s="1"/>
  <c r="I65" i="54" s="1"/>
  <c r="H40" i="54"/>
  <c r="H44" i="54" s="1"/>
  <c r="H51" i="54" s="1"/>
  <c r="I30" i="54"/>
  <c r="H30" i="54"/>
  <c r="H26" i="54"/>
  <c r="I18" i="54"/>
  <c r="I26" i="54" s="1"/>
  <c r="H18" i="54"/>
  <c r="L42" i="53"/>
  <c r="L44" i="53" s="1"/>
  <c r="L51" i="53" s="1"/>
  <c r="K42" i="53"/>
  <c r="J42" i="53"/>
  <c r="L40" i="53"/>
  <c r="K40" i="53"/>
  <c r="K44" i="53" s="1"/>
  <c r="K51" i="53" s="1"/>
  <c r="J40" i="53"/>
  <c r="J44" i="53" s="1"/>
  <c r="J51" i="53" s="1"/>
  <c r="L30" i="53"/>
  <c r="K30" i="53"/>
  <c r="J30" i="53"/>
  <c r="L18" i="53"/>
  <c r="K18" i="53"/>
  <c r="J18" i="53"/>
  <c r="J26" i="53" s="1"/>
  <c r="K17" i="53"/>
  <c r="K65" i="53" s="1"/>
  <c r="J17" i="53"/>
  <c r="J65" i="53" s="1"/>
  <c r="L16" i="53"/>
  <c r="K16" i="53"/>
  <c r="J16" i="53"/>
  <c r="N44" i="52"/>
  <c r="N51" i="52" s="1"/>
  <c r="M44" i="52"/>
  <c r="M51" i="52" s="1"/>
  <c r="O42" i="52"/>
  <c r="N42" i="52"/>
  <c r="N17" i="52" s="1"/>
  <c r="M42" i="52"/>
  <c r="M17" i="52" s="1"/>
  <c r="O40" i="52"/>
  <c r="O44" i="52" s="1"/>
  <c r="O51" i="52" s="1"/>
  <c r="N40" i="52"/>
  <c r="M40" i="52"/>
  <c r="O30" i="52"/>
  <c r="N30" i="52"/>
  <c r="M30" i="52"/>
  <c r="O18" i="52"/>
  <c r="N18" i="52"/>
  <c r="M18" i="52"/>
  <c r="O17" i="52"/>
  <c r="O65" i="52" s="1"/>
  <c r="O16" i="52"/>
  <c r="N16" i="52"/>
  <c r="M16" i="52"/>
  <c r="K43" i="51"/>
  <c r="K50" i="51" s="1"/>
  <c r="L41" i="51"/>
  <c r="L17" i="51" s="1"/>
  <c r="K41" i="51"/>
  <c r="J41" i="51"/>
  <c r="L39" i="51"/>
  <c r="K39" i="51"/>
  <c r="J39" i="51"/>
  <c r="J43" i="51" s="1"/>
  <c r="J50" i="51" s="1"/>
  <c r="L30" i="51"/>
  <c r="K30" i="51"/>
  <c r="J30" i="51"/>
  <c r="L18" i="51"/>
  <c r="K18" i="51"/>
  <c r="J18" i="51"/>
  <c r="K17" i="51"/>
  <c r="J17" i="51"/>
  <c r="J64" i="51" s="1"/>
  <c r="L16" i="51"/>
  <c r="K16" i="51"/>
  <c r="J16" i="51"/>
  <c r="I42" i="50"/>
  <c r="H42" i="50"/>
  <c r="I40" i="50"/>
  <c r="I44" i="50" s="1"/>
  <c r="I51" i="50" s="1"/>
  <c r="I65" i="50" s="1"/>
  <c r="H40" i="50"/>
  <c r="H44" i="50" s="1"/>
  <c r="H51" i="50" s="1"/>
  <c r="H65" i="50" s="1"/>
  <c r="I30" i="50"/>
  <c r="H30" i="50"/>
  <c r="I18" i="50"/>
  <c r="I26" i="50" s="1"/>
  <c r="H18" i="50"/>
  <c r="H26" i="50" s="1"/>
  <c r="H53" i="50" s="1"/>
  <c r="H62" i="50" s="1"/>
  <c r="I41" i="49"/>
  <c r="H41" i="49"/>
  <c r="I39" i="49"/>
  <c r="I43" i="49" s="1"/>
  <c r="I50" i="49" s="1"/>
  <c r="I64" i="49" s="1"/>
  <c r="H39" i="49"/>
  <c r="H43" i="49" s="1"/>
  <c r="H50" i="49" s="1"/>
  <c r="I30" i="49"/>
  <c r="H30" i="49"/>
  <c r="H25" i="49"/>
  <c r="I18" i="49"/>
  <c r="I25" i="49" s="1"/>
  <c r="I52" i="49" s="1"/>
  <c r="I61" i="49" s="1"/>
  <c r="H18" i="49"/>
  <c r="I41" i="48"/>
  <c r="H41" i="48"/>
  <c r="I39" i="48"/>
  <c r="I43" i="48" s="1"/>
  <c r="I50" i="48" s="1"/>
  <c r="I64" i="48" s="1"/>
  <c r="H39" i="48"/>
  <c r="H43" i="48" s="1"/>
  <c r="H50" i="48" s="1"/>
  <c r="I30" i="48"/>
  <c r="H30" i="48"/>
  <c r="H25" i="48"/>
  <c r="I18" i="48"/>
  <c r="I25" i="48" s="1"/>
  <c r="H18" i="48"/>
  <c r="I41" i="47"/>
  <c r="H41" i="47"/>
  <c r="I39" i="47"/>
  <c r="I43" i="47" s="1"/>
  <c r="I50" i="47" s="1"/>
  <c r="I64" i="47" s="1"/>
  <c r="H39" i="47"/>
  <c r="H43" i="47" s="1"/>
  <c r="H50" i="47" s="1"/>
  <c r="I30" i="47"/>
  <c r="H30" i="47"/>
  <c r="H25" i="47"/>
  <c r="I18" i="47"/>
  <c r="I25" i="47" s="1"/>
  <c r="H18" i="47"/>
  <c r="M42" i="46"/>
  <c r="L42" i="46"/>
  <c r="K42" i="46"/>
  <c r="M40" i="46"/>
  <c r="M44" i="46" s="1"/>
  <c r="M51" i="46" s="1"/>
  <c r="L40" i="46"/>
  <c r="L44" i="46" s="1"/>
  <c r="L51" i="46" s="1"/>
  <c r="K40" i="46"/>
  <c r="K44" i="46" s="1"/>
  <c r="K51" i="46" s="1"/>
  <c r="K65" i="46" s="1"/>
  <c r="M30" i="46"/>
  <c r="L30" i="46"/>
  <c r="K30" i="46"/>
  <c r="K26" i="46"/>
  <c r="M18" i="46"/>
  <c r="L18" i="46"/>
  <c r="K18" i="46"/>
  <c r="M17" i="46"/>
  <c r="M65" i="46" s="1"/>
  <c r="L17" i="46"/>
  <c r="L65" i="46" s="1"/>
  <c r="K17" i="46"/>
  <c r="M16" i="46"/>
  <c r="L16" i="46"/>
  <c r="K16" i="46"/>
  <c r="M41" i="32"/>
  <c r="L41" i="32"/>
  <c r="L17" i="32" s="1"/>
  <c r="K41" i="32"/>
  <c r="K43" i="32" s="1"/>
  <c r="K50" i="32" s="1"/>
  <c r="M39" i="32"/>
  <c r="M43" i="32" s="1"/>
  <c r="M50" i="32" s="1"/>
  <c r="L39" i="32"/>
  <c r="L43" i="32" s="1"/>
  <c r="L50" i="32" s="1"/>
  <c r="K39" i="32"/>
  <c r="M30" i="32"/>
  <c r="L30" i="32"/>
  <c r="K30" i="32"/>
  <c r="M18" i="32"/>
  <c r="L18" i="32"/>
  <c r="K18" i="32"/>
  <c r="M17" i="32"/>
  <c r="M64" i="32" s="1"/>
  <c r="M16" i="32"/>
  <c r="L16" i="32"/>
  <c r="K16" i="32"/>
  <c r="I53" i="54" l="1"/>
  <c r="I62" i="54" s="1"/>
  <c r="H53" i="54"/>
  <c r="H62" i="54" s="1"/>
  <c r="H65" i="54"/>
  <c r="J53" i="53"/>
  <c r="J62" i="53" s="1"/>
  <c r="L17" i="53"/>
  <c r="K26" i="53"/>
  <c r="K53" i="53" s="1"/>
  <c r="K62" i="53" s="1"/>
  <c r="M65" i="52"/>
  <c r="M26" i="52"/>
  <c r="M53" i="52" s="1"/>
  <c r="M62" i="52" s="1"/>
  <c r="N65" i="52"/>
  <c r="N26" i="52"/>
  <c r="N53" i="52" s="1"/>
  <c r="N62" i="52" s="1"/>
  <c r="O26" i="52"/>
  <c r="O53" i="52" s="1"/>
  <c r="O62" i="52" s="1"/>
  <c r="L25" i="51"/>
  <c r="K64" i="51"/>
  <c r="L43" i="51"/>
  <c r="L50" i="51" s="1"/>
  <c r="L64" i="51" s="1"/>
  <c r="J25" i="51"/>
  <c r="J52" i="51" s="1"/>
  <c r="J61" i="51" s="1"/>
  <c r="K25" i="51"/>
  <c r="K52" i="51" s="1"/>
  <c r="K61" i="51" s="1"/>
  <c r="I53" i="50"/>
  <c r="I62" i="50" s="1"/>
  <c r="H52" i="49"/>
  <c r="H61" i="49" s="1"/>
  <c r="H64" i="49"/>
  <c r="I52" i="48"/>
  <c r="I61" i="48" s="1"/>
  <c r="H52" i="48"/>
  <c r="H61" i="48" s="1"/>
  <c r="H64" i="48"/>
  <c r="I52" i="47"/>
  <c r="I61" i="47" s="1"/>
  <c r="H52" i="47"/>
  <c r="H61" i="47" s="1"/>
  <c r="H64" i="47"/>
  <c r="K53" i="46"/>
  <c r="K62" i="46" s="1"/>
  <c r="L26" i="46"/>
  <c r="L53" i="46" s="1"/>
  <c r="L62" i="46" s="1"/>
  <c r="M26" i="46"/>
  <c r="M53" i="46" s="1"/>
  <c r="M62" i="46" s="1"/>
  <c r="L64" i="32"/>
  <c r="L25" i="32"/>
  <c r="L52" i="32" s="1"/>
  <c r="L61" i="32" s="1"/>
  <c r="K17" i="32"/>
  <c r="M25" i="32"/>
  <c r="M52" i="32" s="1"/>
  <c r="M61" i="32" s="1"/>
  <c r="L65" i="53" l="1"/>
  <c r="L26" i="53"/>
  <c r="L53" i="53" s="1"/>
  <c r="L62" i="53" s="1"/>
  <c r="L52" i="51"/>
  <c r="L61" i="51" s="1"/>
  <c r="K64" i="32"/>
  <c r="K25" i="32"/>
  <c r="K52" i="32" s="1"/>
  <c r="K61" i="32" s="1"/>
  <c r="G51" i="54" l="1"/>
  <c r="G65" i="54" s="1"/>
  <c r="G44" i="54"/>
  <c r="G42" i="54"/>
  <c r="F42" i="54"/>
  <c r="G40" i="54"/>
  <c r="F40" i="54"/>
  <c r="F44" i="54" s="1"/>
  <c r="F51" i="54" s="1"/>
  <c r="F65" i="54" s="1"/>
  <c r="G30" i="54"/>
  <c r="F30" i="54"/>
  <c r="G26" i="54"/>
  <c r="G53" i="54" s="1"/>
  <c r="G62" i="54" s="1"/>
  <c r="G18" i="54"/>
  <c r="F18" i="54"/>
  <c r="F26" i="54" s="1"/>
  <c r="H44" i="53"/>
  <c r="H51" i="53" s="1"/>
  <c r="H65" i="53" s="1"/>
  <c r="G44" i="53"/>
  <c r="G51" i="53" s="1"/>
  <c r="I42" i="53"/>
  <c r="H42" i="53"/>
  <c r="G42" i="53"/>
  <c r="G17" i="53" s="1"/>
  <c r="I40" i="53"/>
  <c r="I44" i="53" s="1"/>
  <c r="I51" i="53" s="1"/>
  <c r="H40" i="53"/>
  <c r="G40" i="53"/>
  <c r="I30" i="53"/>
  <c r="H30" i="53"/>
  <c r="G30" i="53"/>
  <c r="H26" i="53"/>
  <c r="H53" i="53" s="1"/>
  <c r="H62" i="53" s="1"/>
  <c r="I18" i="53"/>
  <c r="H18" i="53"/>
  <c r="G18" i="53"/>
  <c r="I17" i="53"/>
  <c r="H17" i="53"/>
  <c r="I16" i="53"/>
  <c r="H16" i="53"/>
  <c r="G16" i="53"/>
  <c r="J44" i="52"/>
  <c r="J51" i="52" s="1"/>
  <c r="L42" i="52"/>
  <c r="K42" i="52"/>
  <c r="K17" i="52" s="1"/>
  <c r="J42" i="52"/>
  <c r="J17" i="52" s="1"/>
  <c r="L40" i="52"/>
  <c r="L44" i="52" s="1"/>
  <c r="L51" i="52" s="1"/>
  <c r="K40" i="52"/>
  <c r="K44" i="52" s="1"/>
  <c r="K51" i="52" s="1"/>
  <c r="J40" i="52"/>
  <c r="L30" i="52"/>
  <c r="K30" i="52"/>
  <c r="J30" i="52"/>
  <c r="L18" i="52"/>
  <c r="K18" i="52"/>
  <c r="J18" i="52"/>
  <c r="L17" i="52"/>
  <c r="L65" i="52" s="1"/>
  <c r="L16" i="52"/>
  <c r="K16" i="52"/>
  <c r="J16" i="52"/>
  <c r="I44" i="52"/>
  <c r="I51" i="52" s="1"/>
  <c r="I42" i="52"/>
  <c r="H42" i="52"/>
  <c r="H17" i="52" s="1"/>
  <c r="G42" i="52"/>
  <c r="I40" i="52"/>
  <c r="H40" i="52"/>
  <c r="H44" i="52" s="1"/>
  <c r="H51" i="52" s="1"/>
  <c r="G40" i="52"/>
  <c r="G44" i="52" s="1"/>
  <c r="G51" i="52" s="1"/>
  <c r="I30" i="52"/>
  <c r="H30" i="52"/>
  <c r="G30" i="52"/>
  <c r="I18" i="52"/>
  <c r="H18" i="52"/>
  <c r="G18" i="52"/>
  <c r="I17" i="52"/>
  <c r="I65" i="52" s="1"/>
  <c r="G17" i="52"/>
  <c r="I16" i="52"/>
  <c r="H16" i="52"/>
  <c r="G16" i="52"/>
  <c r="H43" i="51"/>
  <c r="H50" i="51" s="1"/>
  <c r="G43" i="51"/>
  <c r="G50" i="51" s="1"/>
  <c r="I41" i="51"/>
  <c r="H41" i="51"/>
  <c r="G41" i="51"/>
  <c r="I39" i="51"/>
  <c r="I43" i="51" s="1"/>
  <c r="I50" i="51" s="1"/>
  <c r="H39" i="51"/>
  <c r="G39" i="51"/>
  <c r="I30" i="51"/>
  <c r="H30" i="51"/>
  <c r="G30" i="51"/>
  <c r="I18" i="51"/>
  <c r="H18" i="51"/>
  <c r="G18" i="51"/>
  <c r="G25" i="51" s="1"/>
  <c r="G52" i="51" s="1"/>
  <c r="G61" i="51" s="1"/>
  <c r="I17" i="51"/>
  <c r="I64" i="51" s="1"/>
  <c r="H17" i="51"/>
  <c r="H64" i="51" s="1"/>
  <c r="G17" i="51"/>
  <c r="G64" i="51" s="1"/>
  <c r="I16" i="51"/>
  <c r="H16" i="51"/>
  <c r="G16" i="51"/>
  <c r="G42" i="50"/>
  <c r="F42" i="50"/>
  <c r="G40" i="50"/>
  <c r="G44" i="50" s="1"/>
  <c r="G51" i="50" s="1"/>
  <c r="G65" i="50" s="1"/>
  <c r="F40" i="50"/>
  <c r="F44" i="50" s="1"/>
  <c r="F51" i="50" s="1"/>
  <c r="F65" i="50" s="1"/>
  <c r="G30" i="50"/>
  <c r="F30" i="50"/>
  <c r="G26" i="50"/>
  <c r="G53" i="50" s="1"/>
  <c r="G62" i="50" s="1"/>
  <c r="F26" i="50"/>
  <c r="G18" i="50"/>
  <c r="F18" i="50"/>
  <c r="G41" i="49"/>
  <c r="F41" i="49"/>
  <c r="G39" i="49"/>
  <c r="G43" i="49" s="1"/>
  <c r="G50" i="49" s="1"/>
  <c r="G64" i="49" s="1"/>
  <c r="F39" i="49"/>
  <c r="F43" i="49" s="1"/>
  <c r="F50" i="49" s="1"/>
  <c r="F64" i="49" s="1"/>
  <c r="G30" i="49"/>
  <c r="F30" i="49"/>
  <c r="G25" i="49"/>
  <c r="G52" i="49" s="1"/>
  <c r="G61" i="49" s="1"/>
  <c r="F25" i="49"/>
  <c r="G18" i="49"/>
  <c r="F18" i="49"/>
  <c r="G41" i="48"/>
  <c r="F41" i="48"/>
  <c r="G39" i="48"/>
  <c r="G43" i="48" s="1"/>
  <c r="G50" i="48" s="1"/>
  <c r="G64" i="48" s="1"/>
  <c r="F39" i="48"/>
  <c r="F43" i="48" s="1"/>
  <c r="F50" i="48" s="1"/>
  <c r="F64" i="48" s="1"/>
  <c r="G30" i="48"/>
  <c r="F30" i="48"/>
  <c r="G25" i="48"/>
  <c r="G52" i="48" s="1"/>
  <c r="G61" i="48" s="1"/>
  <c r="F25" i="48"/>
  <c r="F52" i="48" s="1"/>
  <c r="F61" i="48" s="1"/>
  <c r="G18" i="48"/>
  <c r="F18" i="48"/>
  <c r="G41" i="47"/>
  <c r="F41" i="47"/>
  <c r="G39" i="47"/>
  <c r="G43" i="47" s="1"/>
  <c r="G50" i="47" s="1"/>
  <c r="G64" i="47" s="1"/>
  <c r="F39" i="47"/>
  <c r="F43" i="47" s="1"/>
  <c r="F50" i="47" s="1"/>
  <c r="F64" i="47" s="1"/>
  <c r="G30" i="47"/>
  <c r="F30" i="47"/>
  <c r="G25" i="47"/>
  <c r="G52" i="47" s="1"/>
  <c r="G61" i="47" s="1"/>
  <c r="F25" i="47"/>
  <c r="G18" i="47"/>
  <c r="F18" i="47"/>
  <c r="H44" i="46"/>
  <c r="H51" i="46" s="1"/>
  <c r="J42" i="46"/>
  <c r="J44" i="46" s="1"/>
  <c r="J51" i="46" s="1"/>
  <c r="I42" i="46"/>
  <c r="H42" i="46"/>
  <c r="J40" i="46"/>
  <c r="I40" i="46"/>
  <c r="I44" i="46" s="1"/>
  <c r="I51" i="46" s="1"/>
  <c r="H40" i="46"/>
  <c r="J30" i="46"/>
  <c r="I30" i="46"/>
  <c r="H30" i="46"/>
  <c r="J18" i="46"/>
  <c r="I18" i="46"/>
  <c r="H18" i="46"/>
  <c r="H26" i="46" s="1"/>
  <c r="H53" i="46" s="1"/>
  <c r="H62" i="46" s="1"/>
  <c r="J17" i="46"/>
  <c r="J65" i="46" s="1"/>
  <c r="I17" i="46"/>
  <c r="I65" i="46" s="1"/>
  <c r="H17" i="46"/>
  <c r="H65" i="46" s="1"/>
  <c r="J16" i="46"/>
  <c r="I16" i="46"/>
  <c r="H16" i="46"/>
  <c r="J43" i="32"/>
  <c r="J50" i="32" s="1"/>
  <c r="J41" i="32"/>
  <c r="I41" i="32"/>
  <c r="I17" i="32" s="1"/>
  <c r="H41" i="32"/>
  <c r="J39" i="32"/>
  <c r="I39" i="32"/>
  <c r="I43" i="32" s="1"/>
  <c r="I50" i="32" s="1"/>
  <c r="H39" i="32"/>
  <c r="H43" i="32" s="1"/>
  <c r="H50" i="32" s="1"/>
  <c r="J30" i="32"/>
  <c r="I30" i="32"/>
  <c r="H30" i="32"/>
  <c r="J18" i="32"/>
  <c r="I18" i="32"/>
  <c r="H18" i="32"/>
  <c r="J17" i="32"/>
  <c r="H17" i="32"/>
  <c r="J16" i="32"/>
  <c r="I16" i="32"/>
  <c r="H16" i="32"/>
  <c r="C41" i="57"/>
  <c r="B41" i="57"/>
  <c r="C39" i="57"/>
  <c r="C43" i="57" s="1"/>
  <c r="C50" i="57" s="1"/>
  <c r="C64" i="57" s="1"/>
  <c r="B39" i="57"/>
  <c r="B43" i="57" s="1"/>
  <c r="B50" i="57" s="1"/>
  <c r="B64" i="57" s="1"/>
  <c r="C30" i="57"/>
  <c r="B30" i="57"/>
  <c r="C18" i="57"/>
  <c r="C25" i="57" s="1"/>
  <c r="C52" i="57" s="1"/>
  <c r="C61" i="57" s="1"/>
  <c r="B18" i="57"/>
  <c r="B25" i="57" s="1"/>
  <c r="B52" i="57" s="1"/>
  <c r="B61" i="57" s="1"/>
  <c r="D42" i="56"/>
  <c r="C42" i="56"/>
  <c r="C17" i="56" s="1"/>
  <c r="B42" i="56"/>
  <c r="D40" i="56"/>
  <c r="D44" i="56" s="1"/>
  <c r="D51" i="56" s="1"/>
  <c r="C40" i="56"/>
  <c r="C44" i="56" s="1"/>
  <c r="C51" i="56" s="1"/>
  <c r="B40" i="56"/>
  <c r="B44" i="56" s="1"/>
  <c r="B51" i="56" s="1"/>
  <c r="B65" i="56" s="1"/>
  <c r="D30" i="56"/>
  <c r="C30" i="56"/>
  <c r="B30" i="56"/>
  <c r="B26" i="56"/>
  <c r="D18" i="56"/>
  <c r="D26" i="56" s="1"/>
  <c r="D53" i="56" s="1"/>
  <c r="D62" i="56" s="1"/>
  <c r="C18" i="56"/>
  <c r="B18" i="56"/>
  <c r="D17" i="56"/>
  <c r="D65" i="56" s="1"/>
  <c r="B17" i="56"/>
  <c r="D16" i="56"/>
  <c r="C16" i="56"/>
  <c r="B16" i="56"/>
  <c r="E42" i="54"/>
  <c r="D42" i="54"/>
  <c r="C42" i="54"/>
  <c r="B42" i="54"/>
  <c r="E40" i="54"/>
  <c r="E44" i="54" s="1"/>
  <c r="E51" i="54" s="1"/>
  <c r="E65" i="54" s="1"/>
  <c r="D40" i="54"/>
  <c r="D44" i="54" s="1"/>
  <c r="D51" i="54" s="1"/>
  <c r="D65" i="54" s="1"/>
  <c r="C40" i="54"/>
  <c r="C44" i="54" s="1"/>
  <c r="C51" i="54" s="1"/>
  <c r="C65" i="54" s="1"/>
  <c r="B40" i="54"/>
  <c r="B44" i="54" s="1"/>
  <c r="B51" i="54" s="1"/>
  <c r="B65" i="54" s="1"/>
  <c r="E30" i="54"/>
  <c r="D30" i="54"/>
  <c r="C30" i="54"/>
  <c r="B30" i="54"/>
  <c r="E18" i="54"/>
  <c r="E26" i="54" s="1"/>
  <c r="E53" i="54" s="1"/>
  <c r="E62" i="54" s="1"/>
  <c r="D18" i="54"/>
  <c r="D26" i="54" s="1"/>
  <c r="D53" i="54" s="1"/>
  <c r="D62" i="54" s="1"/>
  <c r="C18" i="54"/>
  <c r="C26" i="54" s="1"/>
  <c r="C53" i="54" s="1"/>
  <c r="C62" i="54" s="1"/>
  <c r="B18" i="54"/>
  <c r="B26" i="54" s="1"/>
  <c r="B53" i="54" s="1"/>
  <c r="B62" i="54" s="1"/>
  <c r="D44" i="53"/>
  <c r="D51" i="53" s="1"/>
  <c r="C44" i="53"/>
  <c r="C51" i="53" s="1"/>
  <c r="F42" i="53"/>
  <c r="E42" i="53"/>
  <c r="D42" i="53"/>
  <c r="C42" i="53"/>
  <c r="B42" i="53"/>
  <c r="F40" i="53"/>
  <c r="F44" i="53" s="1"/>
  <c r="F51" i="53" s="1"/>
  <c r="E40" i="53"/>
  <c r="E44" i="53" s="1"/>
  <c r="E51" i="53" s="1"/>
  <c r="D40" i="53"/>
  <c r="C40" i="53"/>
  <c r="B40" i="53"/>
  <c r="B44" i="53" s="1"/>
  <c r="B51" i="53" s="1"/>
  <c r="F30" i="53"/>
  <c r="E30" i="53"/>
  <c r="D30" i="53"/>
  <c r="C30" i="53"/>
  <c r="B30" i="53"/>
  <c r="F18" i="53"/>
  <c r="E18" i="53"/>
  <c r="D18" i="53"/>
  <c r="D26" i="53" s="1"/>
  <c r="D53" i="53" s="1"/>
  <c r="D62" i="53" s="1"/>
  <c r="C18" i="53"/>
  <c r="B18" i="53"/>
  <c r="F17" i="53"/>
  <c r="E17" i="53"/>
  <c r="E65" i="53" s="1"/>
  <c r="D17" i="53"/>
  <c r="D65" i="53" s="1"/>
  <c r="C17" i="53"/>
  <c r="C65" i="53" s="1"/>
  <c r="B17" i="53"/>
  <c r="F16" i="53"/>
  <c r="E16" i="53"/>
  <c r="D16" i="53"/>
  <c r="C16" i="53"/>
  <c r="B16" i="53"/>
  <c r="F42" i="52"/>
  <c r="E42" i="52"/>
  <c r="D42" i="52"/>
  <c r="D17" i="52" s="1"/>
  <c r="C42" i="52"/>
  <c r="B42" i="52"/>
  <c r="F40" i="52"/>
  <c r="F44" i="52" s="1"/>
  <c r="F51" i="52" s="1"/>
  <c r="E40" i="52"/>
  <c r="E44" i="52" s="1"/>
  <c r="E51" i="52" s="1"/>
  <c r="D40" i="52"/>
  <c r="C40" i="52"/>
  <c r="C44" i="52" s="1"/>
  <c r="C51" i="52" s="1"/>
  <c r="C65" i="52" s="1"/>
  <c r="B40" i="52"/>
  <c r="B44" i="52" s="1"/>
  <c r="B51" i="52" s="1"/>
  <c r="F30" i="52"/>
  <c r="E30" i="52"/>
  <c r="D30" i="52"/>
  <c r="C30" i="52"/>
  <c r="B30" i="52"/>
  <c r="C26" i="52"/>
  <c r="C53" i="52" s="1"/>
  <c r="C62" i="52" s="1"/>
  <c r="F18" i="52"/>
  <c r="E18" i="52"/>
  <c r="D18" i="52"/>
  <c r="C18" i="52"/>
  <c r="B18" i="52"/>
  <c r="F17" i="52"/>
  <c r="F65" i="52" s="1"/>
  <c r="E17" i="52"/>
  <c r="E65" i="52" s="1"/>
  <c r="C17" i="52"/>
  <c r="B17" i="52"/>
  <c r="B65" i="52" s="1"/>
  <c r="F16" i="52"/>
  <c r="E16" i="52"/>
  <c r="D16" i="52"/>
  <c r="C16" i="52"/>
  <c r="B16" i="52"/>
  <c r="D43" i="51"/>
  <c r="D50" i="51" s="1"/>
  <c r="D64" i="51" s="1"/>
  <c r="C43" i="51"/>
  <c r="C50" i="51" s="1"/>
  <c r="F41" i="51"/>
  <c r="E41" i="51"/>
  <c r="E17" i="51" s="1"/>
  <c r="D41" i="51"/>
  <c r="C41" i="51"/>
  <c r="B41" i="51"/>
  <c r="F39" i="51"/>
  <c r="F43" i="51" s="1"/>
  <c r="F50" i="51" s="1"/>
  <c r="E39" i="51"/>
  <c r="E43" i="51" s="1"/>
  <c r="E50" i="51" s="1"/>
  <c r="D39" i="51"/>
  <c r="C39" i="51"/>
  <c r="B39" i="51"/>
  <c r="B43" i="51" s="1"/>
  <c r="B50" i="51" s="1"/>
  <c r="F30" i="51"/>
  <c r="E30" i="51"/>
  <c r="D30" i="51"/>
  <c r="C30" i="51"/>
  <c r="B30" i="51"/>
  <c r="F18" i="51"/>
  <c r="E18" i="51"/>
  <c r="D18" i="51"/>
  <c r="D25" i="51" s="1"/>
  <c r="D52" i="51" s="1"/>
  <c r="D61" i="51" s="1"/>
  <c r="C18" i="51"/>
  <c r="B18" i="51"/>
  <c r="F17" i="51"/>
  <c r="F64" i="51" s="1"/>
  <c r="D17" i="51"/>
  <c r="C17" i="51"/>
  <c r="C64" i="51" s="1"/>
  <c r="B17" i="51"/>
  <c r="F16" i="51"/>
  <c r="E16" i="51"/>
  <c r="D16" i="51"/>
  <c r="C16" i="51"/>
  <c r="B16" i="51"/>
  <c r="D44" i="50"/>
  <c r="D51" i="50" s="1"/>
  <c r="D65" i="50" s="1"/>
  <c r="E42" i="50"/>
  <c r="D42" i="50"/>
  <c r="C42" i="50"/>
  <c r="B42" i="50"/>
  <c r="E40" i="50"/>
  <c r="E44" i="50" s="1"/>
  <c r="E51" i="50" s="1"/>
  <c r="E65" i="50" s="1"/>
  <c r="D40" i="50"/>
  <c r="C40" i="50"/>
  <c r="C44" i="50" s="1"/>
  <c r="C51" i="50" s="1"/>
  <c r="C65" i="50" s="1"/>
  <c r="B40" i="50"/>
  <c r="B44" i="50" s="1"/>
  <c r="B51" i="50" s="1"/>
  <c r="B65" i="50" s="1"/>
  <c r="E30" i="50"/>
  <c r="D30" i="50"/>
  <c r="C30" i="50"/>
  <c r="B30" i="50"/>
  <c r="D26" i="50"/>
  <c r="C26" i="50"/>
  <c r="B26" i="50"/>
  <c r="B53" i="50" s="1"/>
  <c r="B62" i="50" s="1"/>
  <c r="E18" i="50"/>
  <c r="E26" i="50" s="1"/>
  <c r="E53" i="50" s="1"/>
  <c r="E62" i="50" s="1"/>
  <c r="D18" i="50"/>
  <c r="C18" i="50"/>
  <c r="B18" i="50"/>
  <c r="D43" i="49"/>
  <c r="D50" i="49" s="1"/>
  <c r="E41" i="49"/>
  <c r="D41" i="49"/>
  <c r="C41" i="49"/>
  <c r="B41" i="49"/>
  <c r="E39" i="49"/>
  <c r="E43" i="49" s="1"/>
  <c r="E50" i="49" s="1"/>
  <c r="E64" i="49" s="1"/>
  <c r="D39" i="49"/>
  <c r="C39" i="49"/>
  <c r="C43" i="49" s="1"/>
  <c r="C50" i="49" s="1"/>
  <c r="C64" i="49" s="1"/>
  <c r="B39" i="49"/>
  <c r="B43" i="49" s="1"/>
  <c r="B50" i="49" s="1"/>
  <c r="B64" i="49" s="1"/>
  <c r="E30" i="49"/>
  <c r="D30" i="49"/>
  <c r="C30" i="49"/>
  <c r="B30" i="49"/>
  <c r="D25" i="49"/>
  <c r="C25" i="49"/>
  <c r="C52" i="49" s="1"/>
  <c r="C61" i="49" s="1"/>
  <c r="B25" i="49"/>
  <c r="E18" i="49"/>
  <c r="E25" i="49" s="1"/>
  <c r="E52" i="49" s="1"/>
  <c r="E61" i="49" s="1"/>
  <c r="D18" i="49"/>
  <c r="C18" i="49"/>
  <c r="B18" i="49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C43" i="48" s="1"/>
  <c r="C50" i="48" s="1"/>
  <c r="C64" i="48" s="1"/>
  <c r="B39" i="48"/>
  <c r="B43" i="48" s="1"/>
  <c r="B50" i="48" s="1"/>
  <c r="B64" i="48" s="1"/>
  <c r="E30" i="48"/>
  <c r="D30" i="48"/>
  <c r="C30" i="48"/>
  <c r="B30" i="48"/>
  <c r="D25" i="48"/>
  <c r="D52" i="48" s="1"/>
  <c r="D61" i="48" s="1"/>
  <c r="C25" i="48"/>
  <c r="B25" i="48"/>
  <c r="E18" i="48"/>
  <c r="E25" i="48" s="1"/>
  <c r="E52" i="48" s="1"/>
  <c r="E61" i="48" s="1"/>
  <c r="D18" i="48"/>
  <c r="C18" i="48"/>
  <c r="B18" i="48"/>
  <c r="E41" i="47"/>
  <c r="D41" i="47"/>
  <c r="C41" i="47"/>
  <c r="B41" i="47"/>
  <c r="E39" i="47"/>
  <c r="E43" i="47" s="1"/>
  <c r="E50" i="47" s="1"/>
  <c r="E64" i="47" s="1"/>
  <c r="D39" i="47"/>
  <c r="D43" i="47" s="1"/>
  <c r="D50" i="47" s="1"/>
  <c r="D64" i="47" s="1"/>
  <c r="C39" i="47"/>
  <c r="C43" i="47" s="1"/>
  <c r="C50" i="47" s="1"/>
  <c r="C64" i="47" s="1"/>
  <c r="B39" i="47"/>
  <c r="B43" i="47" s="1"/>
  <c r="B50" i="47" s="1"/>
  <c r="B64" i="47" s="1"/>
  <c r="E30" i="47"/>
  <c r="D30" i="47"/>
  <c r="C30" i="47"/>
  <c r="B30" i="47"/>
  <c r="D25" i="47"/>
  <c r="D52" i="47" s="1"/>
  <c r="D61" i="47" s="1"/>
  <c r="C25" i="47"/>
  <c r="C52" i="47" s="1"/>
  <c r="C61" i="47" s="1"/>
  <c r="B25" i="47"/>
  <c r="B52" i="47" s="1"/>
  <c r="B61" i="47" s="1"/>
  <c r="E18" i="47"/>
  <c r="E25" i="47" s="1"/>
  <c r="D18" i="47"/>
  <c r="C18" i="47"/>
  <c r="B18" i="47"/>
  <c r="G42" i="46"/>
  <c r="E42" i="46"/>
  <c r="D42" i="46"/>
  <c r="D17" i="46" s="1"/>
  <c r="C42" i="46"/>
  <c r="B42" i="46"/>
  <c r="G40" i="46"/>
  <c r="G44" i="46" s="1"/>
  <c r="G51" i="46" s="1"/>
  <c r="E40" i="46"/>
  <c r="E44" i="46" s="1"/>
  <c r="E51" i="46" s="1"/>
  <c r="D40" i="46"/>
  <c r="C40" i="46"/>
  <c r="C44" i="46" s="1"/>
  <c r="C51" i="46" s="1"/>
  <c r="C65" i="46" s="1"/>
  <c r="B40" i="46"/>
  <c r="B44" i="46" s="1"/>
  <c r="B51" i="46" s="1"/>
  <c r="G30" i="46"/>
  <c r="E30" i="46"/>
  <c r="D30" i="46"/>
  <c r="C30" i="46"/>
  <c r="B30" i="46"/>
  <c r="C26" i="46"/>
  <c r="G18" i="46"/>
  <c r="E18" i="46"/>
  <c r="D18" i="46"/>
  <c r="C18" i="46"/>
  <c r="B18" i="46"/>
  <c r="G17" i="46"/>
  <c r="G65" i="46" s="1"/>
  <c r="E17" i="46"/>
  <c r="E65" i="46" s="1"/>
  <c r="C17" i="46"/>
  <c r="B17" i="46"/>
  <c r="G16" i="46"/>
  <c r="E16" i="46"/>
  <c r="D16" i="46"/>
  <c r="C16" i="46"/>
  <c r="B16" i="46"/>
  <c r="D43" i="32"/>
  <c r="D50" i="32" s="1"/>
  <c r="D64" i="32" s="1"/>
  <c r="C43" i="32"/>
  <c r="C50" i="32" s="1"/>
  <c r="G41" i="32"/>
  <c r="E41" i="32"/>
  <c r="E17" i="32" s="1"/>
  <c r="D41" i="32"/>
  <c r="C41" i="32"/>
  <c r="B41" i="32"/>
  <c r="G39" i="32"/>
  <c r="G43" i="32" s="1"/>
  <c r="G50" i="32" s="1"/>
  <c r="E39" i="32"/>
  <c r="E43" i="32" s="1"/>
  <c r="E50" i="32" s="1"/>
  <c r="D39" i="32"/>
  <c r="C39" i="32"/>
  <c r="B39" i="32"/>
  <c r="B43" i="32" s="1"/>
  <c r="B50" i="32" s="1"/>
  <c r="G30" i="32"/>
  <c r="E30" i="32"/>
  <c r="D30" i="32"/>
  <c r="C30" i="32"/>
  <c r="B30" i="32"/>
  <c r="G18" i="32"/>
  <c r="E18" i="32"/>
  <c r="D18" i="32"/>
  <c r="D25" i="32" s="1"/>
  <c r="D52" i="32" s="1"/>
  <c r="D61" i="32" s="1"/>
  <c r="C18" i="32"/>
  <c r="B18" i="32"/>
  <c r="G17" i="32"/>
  <c r="D17" i="32"/>
  <c r="C17" i="32"/>
  <c r="C64" i="32" s="1"/>
  <c r="B17" i="32"/>
  <c r="G16" i="32"/>
  <c r="E16" i="32"/>
  <c r="D16" i="32"/>
  <c r="C16" i="32"/>
  <c r="B16" i="32"/>
  <c r="E47" i="31"/>
  <c r="C47" i="31"/>
  <c r="D46" i="31"/>
  <c r="B46" i="31"/>
  <c r="E45" i="31"/>
  <c r="E49" i="31" s="1"/>
  <c r="E56" i="31" s="1"/>
  <c r="E70" i="31" s="1"/>
  <c r="C45" i="31"/>
  <c r="C49" i="31" s="1"/>
  <c r="C56" i="31" s="1"/>
  <c r="C70" i="31" s="1"/>
  <c r="D44" i="31"/>
  <c r="D48" i="31" s="1"/>
  <c r="D55" i="31" s="1"/>
  <c r="D69" i="31" s="1"/>
  <c r="B44" i="31"/>
  <c r="B48" i="31" s="1"/>
  <c r="B55" i="31" s="1"/>
  <c r="B69" i="31" s="1"/>
  <c r="E35" i="31"/>
  <c r="D35" i="31"/>
  <c r="C35" i="31"/>
  <c r="B35" i="31"/>
  <c r="C31" i="31"/>
  <c r="C58" i="31" s="1"/>
  <c r="C67" i="31" s="1"/>
  <c r="D30" i="31"/>
  <c r="D57" i="31" s="1"/>
  <c r="D66" i="31" s="1"/>
  <c r="B30" i="31"/>
  <c r="B57" i="31" s="1"/>
  <c r="B66" i="31" s="1"/>
  <c r="E23" i="31"/>
  <c r="E31" i="31" s="1"/>
  <c r="D23" i="31"/>
  <c r="C23" i="31"/>
  <c r="B23" i="31"/>
  <c r="C22" i="31"/>
  <c r="B22" i="31"/>
  <c r="C21" i="31"/>
  <c r="B21" i="31"/>
  <c r="E47" i="29"/>
  <c r="C47" i="29"/>
  <c r="C22" i="29" s="1"/>
  <c r="D46" i="29"/>
  <c r="B46" i="29"/>
  <c r="B22" i="29" s="1"/>
  <c r="E45" i="29"/>
  <c r="E49" i="29" s="1"/>
  <c r="E56" i="29" s="1"/>
  <c r="E70" i="29" s="1"/>
  <c r="C45" i="29"/>
  <c r="C49" i="29" s="1"/>
  <c r="C56" i="29" s="1"/>
  <c r="D44" i="29"/>
  <c r="D48" i="29" s="1"/>
  <c r="D55" i="29" s="1"/>
  <c r="D69" i="29" s="1"/>
  <c r="B44" i="29"/>
  <c r="B48" i="29" s="1"/>
  <c r="B55" i="29" s="1"/>
  <c r="E35" i="29"/>
  <c r="D35" i="29"/>
  <c r="C35" i="29"/>
  <c r="B35" i="29"/>
  <c r="E23" i="29"/>
  <c r="E31" i="29" s="1"/>
  <c r="E58" i="29" s="1"/>
  <c r="E67" i="29" s="1"/>
  <c r="D23" i="29"/>
  <c r="D30" i="29" s="1"/>
  <c r="D57" i="29" s="1"/>
  <c r="D66" i="29" s="1"/>
  <c r="C23" i="29"/>
  <c r="B23" i="29"/>
  <c r="C21" i="29"/>
  <c r="B21" i="29"/>
  <c r="F53" i="54" l="1"/>
  <c r="F62" i="54" s="1"/>
  <c r="I65" i="53"/>
  <c r="G65" i="53"/>
  <c r="G26" i="53"/>
  <c r="G53" i="53" s="1"/>
  <c r="G62" i="53" s="1"/>
  <c r="I26" i="53"/>
  <c r="I53" i="53" s="1"/>
  <c r="I62" i="53" s="1"/>
  <c r="J65" i="52"/>
  <c r="J26" i="52"/>
  <c r="J53" i="52" s="1"/>
  <c r="J62" i="52" s="1"/>
  <c r="K65" i="52"/>
  <c r="K26" i="52"/>
  <c r="K53" i="52" s="1"/>
  <c r="K62" i="52" s="1"/>
  <c r="L26" i="52"/>
  <c r="L53" i="52" s="1"/>
  <c r="L62" i="52" s="1"/>
  <c r="G65" i="52"/>
  <c r="H65" i="52"/>
  <c r="H26" i="52"/>
  <c r="H53" i="52" s="1"/>
  <c r="H62" i="52" s="1"/>
  <c r="I26" i="52"/>
  <c r="I53" i="52" s="1"/>
  <c r="I62" i="52" s="1"/>
  <c r="G26" i="52"/>
  <c r="G53" i="52" s="1"/>
  <c r="G62" i="52" s="1"/>
  <c r="H25" i="51"/>
  <c r="H52" i="51" s="1"/>
  <c r="H61" i="51" s="1"/>
  <c r="I25" i="51"/>
  <c r="I52" i="51" s="1"/>
  <c r="I61" i="51" s="1"/>
  <c r="F53" i="50"/>
  <c r="F62" i="50" s="1"/>
  <c r="F52" i="49"/>
  <c r="F61" i="49" s="1"/>
  <c r="F52" i="47"/>
  <c r="F61" i="47" s="1"/>
  <c r="I26" i="46"/>
  <c r="I53" i="46" s="1"/>
  <c r="I62" i="46" s="1"/>
  <c r="J26" i="46"/>
  <c r="J53" i="46" s="1"/>
  <c r="J62" i="46" s="1"/>
  <c r="J64" i="32"/>
  <c r="H64" i="32"/>
  <c r="I64" i="32"/>
  <c r="I25" i="32"/>
  <c r="I52" i="32" s="1"/>
  <c r="I61" i="32" s="1"/>
  <c r="J25" i="32"/>
  <c r="J52" i="32" s="1"/>
  <c r="J61" i="32" s="1"/>
  <c r="H25" i="32"/>
  <c r="H52" i="32" s="1"/>
  <c r="H61" i="32" s="1"/>
  <c r="D26" i="46"/>
  <c r="C53" i="50"/>
  <c r="C62" i="50" s="1"/>
  <c r="B69" i="29"/>
  <c r="B30" i="29"/>
  <c r="B57" i="29" s="1"/>
  <c r="B66" i="29" s="1"/>
  <c r="B64" i="32"/>
  <c r="C53" i="46"/>
  <c r="C62" i="46" s="1"/>
  <c r="C52" i="48"/>
  <c r="C61" i="48" s="1"/>
  <c r="D53" i="50"/>
  <c r="D62" i="50" s="1"/>
  <c r="D26" i="52"/>
  <c r="B65" i="53"/>
  <c r="E64" i="32"/>
  <c r="E25" i="32"/>
  <c r="E52" i="32" s="1"/>
  <c r="E61" i="32" s="1"/>
  <c r="B65" i="46"/>
  <c r="D64" i="49"/>
  <c r="D52" i="49"/>
  <c r="D61" i="49" s="1"/>
  <c r="E64" i="51"/>
  <c r="E25" i="51"/>
  <c r="E52" i="51" s="1"/>
  <c r="E61" i="51" s="1"/>
  <c r="C70" i="29"/>
  <c r="C31" i="29"/>
  <c r="C58" i="29" s="1"/>
  <c r="C67" i="29" s="1"/>
  <c r="B52" i="49"/>
  <c r="B61" i="49" s="1"/>
  <c r="B52" i="48"/>
  <c r="B61" i="48" s="1"/>
  <c r="E58" i="31"/>
  <c r="E67" i="31" s="1"/>
  <c r="G64" i="32"/>
  <c r="E52" i="47"/>
  <c r="E61" i="47" s="1"/>
  <c r="B64" i="51"/>
  <c r="B53" i="56"/>
  <c r="B62" i="56" s="1"/>
  <c r="C65" i="56"/>
  <c r="C26" i="56"/>
  <c r="C53" i="56" s="1"/>
  <c r="C62" i="56" s="1"/>
  <c r="F65" i="53"/>
  <c r="E26" i="52"/>
  <c r="E53" i="52" s="1"/>
  <c r="E62" i="52" s="1"/>
  <c r="B25" i="32"/>
  <c r="B52" i="32" s="1"/>
  <c r="B61" i="32" s="1"/>
  <c r="G26" i="46"/>
  <c r="G53" i="46" s="1"/>
  <c r="G62" i="46" s="1"/>
  <c r="B25" i="51"/>
  <c r="B52" i="51" s="1"/>
  <c r="B61" i="51" s="1"/>
  <c r="F26" i="52"/>
  <c r="F53" i="52" s="1"/>
  <c r="F62" i="52" s="1"/>
  <c r="B26" i="53"/>
  <c r="B53" i="53" s="1"/>
  <c r="B62" i="53" s="1"/>
  <c r="E26" i="46"/>
  <c r="E53" i="46" s="1"/>
  <c r="E62" i="46" s="1"/>
  <c r="C25" i="32"/>
  <c r="C52" i="32" s="1"/>
  <c r="C61" i="32" s="1"/>
  <c r="C25" i="51"/>
  <c r="C52" i="51" s="1"/>
  <c r="C61" i="51" s="1"/>
  <c r="C26" i="53"/>
  <c r="C53" i="53" s="1"/>
  <c r="C62" i="53" s="1"/>
  <c r="D44" i="46"/>
  <c r="D51" i="46" s="1"/>
  <c r="D65" i="46" s="1"/>
  <c r="D44" i="52"/>
  <c r="D51" i="52" s="1"/>
  <c r="D65" i="52" s="1"/>
  <c r="E26" i="53"/>
  <c r="E53" i="53" s="1"/>
  <c r="E62" i="53" s="1"/>
  <c r="G25" i="32"/>
  <c r="G52" i="32" s="1"/>
  <c r="G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F53" i="53" s="1"/>
  <c r="F62" i="53" s="1"/>
  <c r="D53" i="52" l="1"/>
  <c r="D62" i="52" s="1"/>
  <c r="D53" i="46"/>
  <c r="D62" i="46" s="1"/>
</calcChain>
</file>

<file path=xl/sharedStrings.xml><?xml version="1.0" encoding="utf-8"?>
<sst xmlns="http://schemas.openxmlformats.org/spreadsheetml/2006/main" count="2945" uniqueCount="118">
  <si>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</si>
  <si>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</si>
  <si>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</si>
  <si>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</si>
  <si>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Rural, 700MHz (FDD)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</si>
  <si>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</si>
  <si>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</si>
  <si>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</si>
  <si>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</si>
  <si>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</si>
  <si>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</si>
  <si>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</si>
  <si>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FR1 FDD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</si>
  <si>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</si>
  <si>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</si>
  <si>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</si>
  <si>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</si>
  <si>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</si>
  <si>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1Mbps for DL and 100kbps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</si>
  <si>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</si>
  <si>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</si>
  <si>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</si>
  <si>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</si>
  <si>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</si>
  <si>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</si>
  <si>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</si>
  <si>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</si>
  <si>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</si>
  <si>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</si>
  <si>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</si>
  <si>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</si>
  <si>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</si>
  <si>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</si>
  <si>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</si>
  <si>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</si>
  <si>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</si>
  <si>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</si>
  <si>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</si>
  <si>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</si>
  <si>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</si>
  <si>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</si>
  <si>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</si>
  <si>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</si>
  <si>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</si>
  <si>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</si>
  <si>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</si>
  <si>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</si>
  <si>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</si>
  <si>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</si>
  <si>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</si>
  <si>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</si>
  <si>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</si>
  <si>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</si>
  <si>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</si>
  <si>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</si>
  <si>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</si>
  <si>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</si>
  <si>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</si>
  <si>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</si>
  <si>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</si>
  <si>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</si>
  <si>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</si>
  <si>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</si>
  <si>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</si>
  <si>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</si>
  <si>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</si>
  <si>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</si>
  <si>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</si>
  <si>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</si>
  <si>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</si>
  <si>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</si>
  <si>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</si>
  <si>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</si>
  <si>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</si>
  <si>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</si>
  <si>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</si>
  <si>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</si>
  <si>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</si>
  <si>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</si>
  <si>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</si>
  <si>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</si>
  <si>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</si>
  <si>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</si>
  <si>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</si>
  <si>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</si>
  <si>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</si>
  <si>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</si>
  <si>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</si>
  <si>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</si>
  <si>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</si>
  <si>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</si>
  <si>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</si>
  <si>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</si>
  <si>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</si>
  <si>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</si>
  <si>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</si>
  <si>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</si>
  <si>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</si>
  <si>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</si>
  <si>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1Mbps for DL and 100kbps for UL</t>
  </si>
  <si>
    <t>gNB: based on CE SI agreement (Companies are encouraged to use 4 for 2.6 GHz and 2 for 700 MHz for easily comparing the results). 
UE: based on UE capability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</si>
  <si>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</si>
  <si>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</si>
  <si>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</si>
  <si>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</si>
  <si>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</si>
  <si>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</si>
  <si>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</si>
  <si>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</si>
  <si>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</si>
  <si>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</si>
  <si>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</si>
  <si>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</si>
  <si>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</si>
  <si>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Example: Company 1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</si>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</sst>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0000000000_ "/>
  </numFmts>
  <fonts count="16" x14ac:knownFonts="1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92">
    <xf numFmtId="0" fontId="0" fillId="0" borderId="0" xfId="0">
      <alignment vertical="center"/>
    </xf>
    <xf numFmtId="0" fontId="9" fillId="0" borderId="0" xfId="1">
      <alignment vertical="center"/>
    </xf>
    <xf numFmtId="176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176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justify" vertical="center" wrapText="1"/>
    </xf>
    <xf numFmtId="176" fontId="6" fillId="4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2" fillId="6" borderId="1" xfId="1" applyFont="1" applyFill="1" applyBorder="1" applyAlignment="1">
      <alignment horizontal="justify" vertical="center" wrapText="1"/>
    </xf>
    <xf numFmtId="176" fontId="6" fillId="6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76" fontId="6" fillId="7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justify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76" fontId="1" fillId="0" borderId="0" xfId="1" applyNumberFormat="1" applyFont="1">
      <alignment vertical="center"/>
    </xf>
    <xf numFmtId="176" fontId="6" fillId="4" borderId="1" xfId="1" applyNumberFormat="1" applyFont="1" applyFill="1" applyBorder="1" applyAlignment="1">
      <alignment horizontal="left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vertical="center" wrapText="1"/>
    </xf>
    <xf numFmtId="176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176" fontId="5" fillId="0" borderId="1" xfId="1" applyNumberFormat="1" applyFont="1" applyFill="1" applyBorder="1" applyAlignment="1">
      <alignment horizontal="left" vertical="center" wrapText="1"/>
    </xf>
    <xf numFmtId="176" fontId="5" fillId="6" borderId="1" xfId="1" applyNumberFormat="1" applyFont="1" applyFill="1" applyBorder="1" applyAlignment="1">
      <alignment horizontal="center" vertical="center" wrapText="1"/>
    </xf>
    <xf numFmtId="176" fontId="5" fillId="6" borderId="1" xfId="1" applyNumberFormat="1" applyFont="1" applyFill="1" applyBorder="1" applyAlignment="1">
      <alignment horizontal="left" vertical="center" wrapText="1"/>
    </xf>
    <xf numFmtId="177" fontId="9" fillId="0" borderId="0" xfId="1" applyNumberFormat="1">
      <alignment vertical="center"/>
    </xf>
    <xf numFmtId="176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76" fontId="0" fillId="4" borderId="1" xfId="1" applyNumberFormat="1" applyFont="1" applyFill="1" applyBorder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176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76" fontId="5" fillId="0" borderId="0" xfId="1" applyNumberFormat="1" applyFont="1" applyAlignment="1">
      <alignment horizontal="center" vertical="center"/>
    </xf>
    <xf numFmtId="176" fontId="5" fillId="0" borderId="0" xfId="1" applyNumberFormat="1" applyFont="1">
      <alignment vertical="center"/>
    </xf>
    <xf numFmtId="0" fontId="7" fillId="0" borderId="0" xfId="1" applyFont="1">
      <alignment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176" fontId="13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76" fontId="12" fillId="0" borderId="1" xfId="1" applyNumberFormat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vertical="center" wrapText="1"/>
    </xf>
    <xf numFmtId="176" fontId="12" fillId="8" borderId="1" xfId="1" applyNumberFormat="1" applyFont="1" applyFill="1" applyBorder="1" applyAlignment="1">
      <alignment horizontal="center" vertical="center" wrapText="1"/>
    </xf>
    <xf numFmtId="176" fontId="12" fillId="4" borderId="1" xfId="1" applyNumberFormat="1" applyFont="1" applyFill="1" applyBorder="1" applyAlignment="1">
      <alignment horizontal="center" vertical="center" wrapText="1"/>
    </xf>
    <xf numFmtId="176" fontId="14" fillId="4" borderId="1" xfId="1" applyNumberFormat="1" applyFont="1" applyFill="1" applyBorder="1" applyAlignment="1">
      <alignment horizontal="center" vertical="center" wrapText="1"/>
    </xf>
    <xf numFmtId="176" fontId="12" fillId="7" borderId="1" xfId="1" applyNumberFormat="1" applyFon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9" fontId="12" fillId="0" borderId="1" xfId="1" applyNumberFormat="1" applyFont="1" applyBorder="1" applyAlignment="1">
      <alignment horizontal="center" vertical="center" wrapText="1"/>
    </xf>
    <xf numFmtId="176" fontId="13" fillId="0" borderId="0" xfId="1" applyNumberFormat="1" applyFont="1">
      <alignment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6" fontId="5" fillId="6" borderId="2" xfId="1" applyNumberFormat="1" applyFont="1" applyFill="1" applyBorder="1" applyAlignment="1">
      <alignment horizontal="center" vertical="center" wrapText="1"/>
    </xf>
    <xf numFmtId="176" fontId="5" fillId="6" borderId="3" xfId="1" applyNumberFormat="1" applyFont="1" applyFill="1" applyBorder="1" applyAlignment="1">
      <alignment horizontal="center" vertical="center" wrapText="1"/>
    </xf>
    <xf numFmtId="176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176" fontId="6" fillId="8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 x14ac:dyDescent="0.15"/>
  <cols>
    <col min="1" max="1" width="62.125" style="38" customWidth="1"/>
    <col min="2" max="4" width="15.625" style="2" customWidth="1"/>
    <col min="5" max="5" width="15.625" style="35" customWidth="1"/>
    <col min="6" max="6" width="39.625" style="39" customWidth="1"/>
    <col min="7" max="16384" width="9" style="1"/>
  </cols>
  <sheetData>
    <row r="1" spans="1:6" ht="15" x14ac:dyDescent="0.15">
      <c r="A1" s="40" t="s">
        <v>0</v>
      </c>
    </row>
    <row r="2" spans="1:6" ht="30" x14ac:dyDescent="0.15">
      <c r="A2" s="41" t="s">
        <v>1</v>
      </c>
    </row>
    <row r="3" spans="1:6" ht="15" x14ac:dyDescent="0.15">
      <c r="A3" s="30" t="s">
        <v>2</v>
      </c>
    </row>
    <row r="5" spans="1:6" ht="28.35" customHeight="1" x14ac:dyDescent="0.15">
      <c r="A5" s="42" t="s">
        <v>3</v>
      </c>
      <c r="B5" s="85" t="s">
        <v>4</v>
      </c>
      <c r="C5" s="85"/>
      <c r="D5" s="85"/>
      <c r="E5" s="85"/>
      <c r="F5" s="85"/>
    </row>
    <row r="6" spans="1:6" x14ac:dyDescent="0.15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 x14ac:dyDescent="0.15">
      <c r="A7" s="44" t="s">
        <v>10</v>
      </c>
      <c r="B7" s="13"/>
      <c r="C7" s="13"/>
      <c r="D7" s="13"/>
      <c r="E7" s="13"/>
      <c r="F7" s="45"/>
    </row>
    <row r="8" spans="1:6" ht="15" x14ac:dyDescent="0.15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 ht="15" x14ac:dyDescent="0.15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 ht="15" x14ac:dyDescent="0.15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30" x14ac:dyDescent="0.15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18</v>
      </c>
    </row>
    <row r="12" spans="1:6" ht="15" x14ac:dyDescent="0.15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 ht="15" x14ac:dyDescent="0.15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 ht="15" x14ac:dyDescent="0.15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 ht="15" x14ac:dyDescent="0.15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 customHeight="1" x14ac:dyDescent="0.15">
      <c r="A16" s="4" t="s">
        <v>24</v>
      </c>
      <c r="B16" s="52"/>
      <c r="C16" s="52"/>
      <c r="D16" s="52"/>
      <c r="E16" s="52"/>
      <c r="F16" s="45"/>
    </row>
    <row r="17" spans="1:6" ht="45" x14ac:dyDescent="0.15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30" x14ac:dyDescent="0.15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60" x14ac:dyDescent="0.15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30</v>
      </c>
    </row>
    <row r="20" spans="1:6" ht="60" x14ac:dyDescent="0.15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 ht="15" x14ac:dyDescent="0.15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5" x14ac:dyDescent="0.15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5" x14ac:dyDescent="0.15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0</v>
      </c>
      <c r="E23" s="48">
        <f>E24+10*LOG10(E17/E19)-E25</f>
        <v>0</v>
      </c>
      <c r="F23" s="55" t="s">
        <v>38</v>
      </c>
    </row>
    <row r="24" spans="1:6" ht="60" x14ac:dyDescent="0.15">
      <c r="A24" s="7" t="s">
        <v>39</v>
      </c>
      <c r="B24" s="48">
        <v>8</v>
      </c>
      <c r="C24" s="48">
        <v>8</v>
      </c>
      <c r="D24" s="46">
        <v>0</v>
      </c>
      <c r="E24" s="46">
        <v>0</v>
      </c>
      <c r="F24" s="49" t="s">
        <v>40</v>
      </c>
    </row>
    <row r="25" spans="1:6" ht="60" x14ac:dyDescent="0.15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60" x14ac:dyDescent="0.15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 ht="15" x14ac:dyDescent="0.15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.75" customHeight="1" x14ac:dyDescent="0.15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30" x14ac:dyDescent="0.15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 ht="15" x14ac:dyDescent="0.15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22</v>
      </c>
      <c r="E30" s="47" t="s">
        <v>16</v>
      </c>
      <c r="F30" s="49" t="s">
        <v>50</v>
      </c>
    </row>
    <row r="31" spans="1:6" ht="15" x14ac:dyDescent="0.15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22</v>
      </c>
      <c r="F31" s="49" t="s">
        <v>50</v>
      </c>
    </row>
    <row r="32" spans="1:6" ht="15" x14ac:dyDescent="0.15">
      <c r="A32" s="4" t="s">
        <v>52</v>
      </c>
      <c r="B32" s="52"/>
      <c r="C32" s="52"/>
      <c r="D32" s="52"/>
      <c r="E32" s="52"/>
      <c r="F32" s="45"/>
    </row>
    <row r="33" spans="1:8" ht="45" x14ac:dyDescent="0.15">
      <c r="A33" s="7" t="s">
        <v>53</v>
      </c>
      <c r="B33" s="48">
        <v>2</v>
      </c>
      <c r="C33" s="48">
        <v>2</v>
      </c>
      <c r="D33" s="48">
        <v>16</v>
      </c>
      <c r="E33" s="48">
        <v>16</v>
      </c>
      <c r="F33" s="49" t="s">
        <v>26</v>
      </c>
    </row>
    <row r="34" spans="1:8" ht="75" x14ac:dyDescent="0.15">
      <c r="A34" s="17" t="s">
        <v>54</v>
      </c>
      <c r="B34" s="48">
        <v>2</v>
      </c>
      <c r="C34" s="48">
        <v>2</v>
      </c>
      <c r="D34" s="53">
        <v>2</v>
      </c>
      <c r="E34" s="53">
        <v>2</v>
      </c>
      <c r="F34" s="54" t="s">
        <v>55</v>
      </c>
    </row>
    <row r="35" spans="1:8" ht="45" x14ac:dyDescent="0.15">
      <c r="A35" s="7" t="s">
        <v>56</v>
      </c>
      <c r="B35" s="48">
        <f>B36+10*LOG10(B33/B34)-B37</f>
        <v>0</v>
      </c>
      <c r="C35" s="48">
        <f>C36+10*LOG10(C33/C34)-C37</f>
        <v>0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8" ht="60" x14ac:dyDescent="0.15">
      <c r="A36" s="7" t="s">
        <v>57</v>
      </c>
      <c r="B36" s="48">
        <v>0</v>
      </c>
      <c r="C36" s="48">
        <v>0</v>
      </c>
      <c r="D36" s="46">
        <v>8</v>
      </c>
      <c r="E36" s="46">
        <v>8</v>
      </c>
      <c r="F36" s="49" t="s">
        <v>40</v>
      </c>
    </row>
    <row r="37" spans="1:8" ht="60" x14ac:dyDescent="0.15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8" ht="60" x14ac:dyDescent="0.15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8" ht="30" x14ac:dyDescent="0.15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8" ht="15" x14ac:dyDescent="0.15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8" ht="15" x14ac:dyDescent="0.15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8" ht="30" x14ac:dyDescent="0.15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8" ht="30" x14ac:dyDescent="0.15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8" ht="30" x14ac:dyDescent="0.15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8" ht="30" x14ac:dyDescent="0.15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8" ht="30" x14ac:dyDescent="0.15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8" ht="30" x14ac:dyDescent="0.15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  <c r="H47" s="67"/>
    </row>
    <row r="48" spans="1:8" ht="15" x14ac:dyDescent="0.15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6" ht="15" x14ac:dyDescent="0.15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6" ht="15" x14ac:dyDescent="0.15">
      <c r="A50" s="18" t="s">
        <v>73</v>
      </c>
      <c r="B50" s="56">
        <v>-6.5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6" ht="15" x14ac:dyDescent="0.15">
      <c r="A51" s="18" t="s">
        <v>75</v>
      </c>
      <c r="B51" s="56" t="s">
        <v>16</v>
      </c>
      <c r="C51" s="56">
        <v>-2.7</v>
      </c>
      <c r="D51" s="56" t="s">
        <v>16</v>
      </c>
      <c r="E51" s="56">
        <v>-7.3</v>
      </c>
      <c r="F51" s="57" t="s">
        <v>74</v>
      </c>
    </row>
    <row r="52" spans="1:6" ht="15" x14ac:dyDescent="0.15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6" ht="30" x14ac:dyDescent="0.15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6" ht="30" x14ac:dyDescent="0.15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</row>
    <row r="55" spans="1:6" ht="30" x14ac:dyDescent="0.15">
      <c r="A55" s="7" t="s">
        <v>80</v>
      </c>
      <c r="B55" s="48">
        <f>B48+B50+B52-B53</f>
        <v>-102.1348625752111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6" ht="30" x14ac:dyDescent="0.15">
      <c r="A56" s="7" t="s">
        <v>82</v>
      </c>
      <c r="B56" s="47" t="s">
        <v>16</v>
      </c>
      <c r="C56" s="48">
        <f>C49+C51+C52-C54</f>
        <v>-99.126675035687356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6" ht="30" x14ac:dyDescent="0.15">
      <c r="A57" s="22" t="s">
        <v>83</v>
      </c>
      <c r="B57" s="59">
        <f>B30+B35+B38-B39-B55</f>
        <v>160.53089986991947</v>
      </c>
      <c r="C57" s="59" t="s">
        <v>16</v>
      </c>
      <c r="D57" s="59">
        <f>D30+D35+D38-D39-D55</f>
        <v>157.11817481888642</v>
      </c>
      <c r="E57" s="59" t="s">
        <v>16</v>
      </c>
      <c r="F57" s="60" t="s">
        <v>84</v>
      </c>
    </row>
    <row r="58" spans="1:6" ht="33.75" customHeight="1" x14ac:dyDescent="0.15">
      <c r="A58" s="22" t="s">
        <v>85</v>
      </c>
      <c r="B58" s="59" t="s">
        <v>16</v>
      </c>
      <c r="C58" s="59">
        <f>C31+C35+C38-C39-C56</f>
        <v>156.73089986991948</v>
      </c>
      <c r="D58" s="59" t="s">
        <v>16</v>
      </c>
      <c r="E58" s="59">
        <f>E31+E35+E38-E39-E56</f>
        <v>151.75757490560676</v>
      </c>
      <c r="F58" s="60" t="s">
        <v>84</v>
      </c>
    </row>
    <row r="59" spans="1:6" ht="15" x14ac:dyDescent="0.15">
      <c r="A59" s="4" t="s">
        <v>86</v>
      </c>
      <c r="B59" s="52"/>
      <c r="C59" s="52"/>
      <c r="D59" s="52"/>
      <c r="E59" s="52"/>
      <c r="F59" s="45"/>
    </row>
    <row r="60" spans="1:6" ht="36" customHeight="1" x14ac:dyDescent="0.15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86" t="s">
        <v>88</v>
      </c>
    </row>
    <row r="61" spans="1:6" ht="30" x14ac:dyDescent="0.15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87"/>
    </row>
    <row r="62" spans="1:6" ht="30" x14ac:dyDescent="0.15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87"/>
    </row>
    <row r="63" spans="1:6" ht="15" x14ac:dyDescent="0.15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87"/>
    </row>
    <row r="64" spans="1:6" ht="36" customHeight="1" x14ac:dyDescent="0.15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87"/>
    </row>
    <row r="65" spans="1:6" ht="15" x14ac:dyDescent="0.15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88"/>
    </row>
    <row r="66" spans="1:6" ht="30" x14ac:dyDescent="0.15">
      <c r="A66" s="22" t="s">
        <v>94</v>
      </c>
      <c r="B66" s="59">
        <f>B57-B61+B63-B64+B65</f>
        <v>139.58089986991948</v>
      </c>
      <c r="C66" s="59" t="s">
        <v>16</v>
      </c>
      <c r="D66" s="59">
        <f>D57-D61+D63-D64+D65</f>
        <v>136.16817481888643</v>
      </c>
      <c r="E66" s="59" t="s">
        <v>16</v>
      </c>
      <c r="F66" s="60" t="s">
        <v>95</v>
      </c>
    </row>
    <row r="67" spans="1:6" ht="30" x14ac:dyDescent="0.15">
      <c r="A67" s="22" t="s">
        <v>96</v>
      </c>
      <c r="B67" s="59" t="s">
        <v>16</v>
      </c>
      <c r="C67" s="59">
        <f>C58-C62+C63-C64+C65</f>
        <v>139.10089986991949</v>
      </c>
      <c r="D67" s="59" t="s">
        <v>16</v>
      </c>
      <c r="E67" s="59">
        <f>E58-E62+E63-E64+E65</f>
        <v>134.12757490560676</v>
      </c>
      <c r="F67" s="60" t="s">
        <v>95</v>
      </c>
    </row>
    <row r="68" spans="1:6" x14ac:dyDescent="0.15">
      <c r="A68" s="39"/>
      <c r="B68" s="62"/>
      <c r="C68" s="62"/>
      <c r="D68" s="62"/>
      <c r="E68" s="63"/>
    </row>
    <row r="69" spans="1:6" ht="15" x14ac:dyDescent="0.15">
      <c r="A69" s="22" t="s">
        <v>97</v>
      </c>
      <c r="B69" s="59">
        <f>B22+B27-B55+B26+B38</f>
        <v>147.50000000000003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6" ht="15" x14ac:dyDescent="0.15">
      <c r="A70" s="22" t="s">
        <v>98</v>
      </c>
      <c r="B70" s="59" t="s">
        <v>16</v>
      </c>
      <c r="C70" s="59">
        <f>C22-C28-C56+C26+C38</f>
        <v>143.70000000000005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6" x14ac:dyDescent="0.15">
      <c r="E74" s="2"/>
    </row>
    <row r="77" spans="1:6" s="37" customFormat="1" ht="15" x14ac:dyDescent="0.15">
      <c r="B77" s="65"/>
      <c r="C77" s="65"/>
      <c r="D77" s="65"/>
      <c r="E77" s="66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pane xSplit="1" ySplit="1" topLeftCell="G2" activePane="bottomRight" state="frozen"/>
      <selection pane="topRight"/>
      <selection pane="bottomLeft"/>
      <selection pane="bottomRight" activeCell="P3" sqref="P3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82" customWidth="1"/>
    <col min="11" max="12" width="15.625" style="1" customWidth="1"/>
    <col min="13" max="13" width="15.625" style="2" customWidth="1"/>
    <col min="14" max="15" width="15.625" style="1" customWidth="1"/>
    <col min="16" max="16384" width="9" style="1"/>
  </cols>
  <sheetData>
    <row r="1" spans="1:15" ht="14.25" customHeight="1" x14ac:dyDescent="0.15">
      <c r="A1" s="3"/>
      <c r="B1" s="89" t="s">
        <v>102</v>
      </c>
      <c r="C1" s="89"/>
      <c r="D1" s="89"/>
      <c r="E1" s="89" t="s">
        <v>103</v>
      </c>
      <c r="F1" s="89"/>
      <c r="G1" s="90" t="s">
        <v>116</v>
      </c>
      <c r="H1" s="90"/>
      <c r="I1" s="90"/>
      <c r="J1" s="90" t="s">
        <v>116</v>
      </c>
      <c r="K1" s="90"/>
      <c r="L1" s="90"/>
      <c r="M1" s="89" t="s">
        <v>117</v>
      </c>
      <c r="N1" s="89"/>
      <c r="O1" s="89"/>
    </row>
    <row r="2" spans="1:15" ht="29.25" customHeight="1" x14ac:dyDescent="0.15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69" t="s">
        <v>104</v>
      </c>
      <c r="K2" s="70" t="s">
        <v>105</v>
      </c>
      <c r="L2" s="70" t="s">
        <v>106</v>
      </c>
      <c r="M2" s="5" t="s">
        <v>104</v>
      </c>
      <c r="N2" s="68" t="s">
        <v>105</v>
      </c>
      <c r="O2" s="68" t="s">
        <v>106</v>
      </c>
    </row>
    <row r="3" spans="1:15" ht="15" x14ac:dyDescent="0.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71">
        <v>0.7</v>
      </c>
      <c r="K3" s="71">
        <v>0.7</v>
      </c>
      <c r="L3" s="71">
        <v>0.7</v>
      </c>
      <c r="M3" s="8">
        <v>0.7</v>
      </c>
      <c r="N3" s="8">
        <v>0.7</v>
      </c>
      <c r="O3" s="8">
        <v>0.7</v>
      </c>
    </row>
    <row r="4" spans="1:15" ht="15" x14ac:dyDescent="0.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71">
        <v>20</v>
      </c>
      <c r="K4" s="71">
        <v>20</v>
      </c>
      <c r="L4" s="71">
        <v>20</v>
      </c>
      <c r="M4" s="8">
        <v>20</v>
      </c>
      <c r="N4" s="8">
        <v>20</v>
      </c>
      <c r="O4" s="8">
        <v>20</v>
      </c>
    </row>
    <row r="5" spans="1:15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72" t="s">
        <v>16</v>
      </c>
      <c r="K5" s="72" t="s">
        <v>16</v>
      </c>
      <c r="L5" s="72" t="s">
        <v>16</v>
      </c>
      <c r="M5" s="9" t="s">
        <v>16</v>
      </c>
      <c r="N5" s="9" t="s">
        <v>16</v>
      </c>
      <c r="O5" s="9" t="s">
        <v>16</v>
      </c>
    </row>
    <row r="6" spans="1:15" ht="15" x14ac:dyDescent="0.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74" t="s">
        <v>16</v>
      </c>
      <c r="K6" s="74" t="s">
        <v>16</v>
      </c>
      <c r="L6" s="74" t="s">
        <v>16</v>
      </c>
      <c r="M6" s="12" t="s">
        <v>16</v>
      </c>
      <c r="N6" s="12" t="s">
        <v>16</v>
      </c>
      <c r="O6" s="12" t="s">
        <v>16</v>
      </c>
    </row>
    <row r="7" spans="1:15" ht="15" x14ac:dyDescent="0.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72" t="s">
        <v>16</v>
      </c>
      <c r="K7" s="72" t="s">
        <v>16</v>
      </c>
      <c r="L7" s="72" t="s">
        <v>16</v>
      </c>
      <c r="M7" s="9" t="s">
        <v>16</v>
      </c>
      <c r="N7" s="9" t="s">
        <v>16</v>
      </c>
      <c r="O7" s="9" t="s">
        <v>16</v>
      </c>
    </row>
    <row r="8" spans="1:15" ht="15" x14ac:dyDescent="0.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73">
        <v>0.1</v>
      </c>
      <c r="K8" s="73">
        <v>0.1</v>
      </c>
      <c r="L8" s="73">
        <v>0.1</v>
      </c>
      <c r="M8" s="27">
        <v>0.1</v>
      </c>
      <c r="N8" s="27">
        <v>0.1</v>
      </c>
      <c r="O8" s="27">
        <v>0.1</v>
      </c>
    </row>
    <row r="9" spans="1:15" ht="15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12" t="s">
        <v>22</v>
      </c>
      <c r="N9" s="12" t="s">
        <v>22</v>
      </c>
      <c r="O9" s="12" t="s">
        <v>22</v>
      </c>
    </row>
    <row r="10" spans="1:15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74">
        <v>3</v>
      </c>
      <c r="K10" s="74">
        <v>3</v>
      </c>
      <c r="L10" s="74">
        <v>3</v>
      </c>
      <c r="M10" s="12">
        <v>3</v>
      </c>
      <c r="N10" s="12">
        <v>3</v>
      </c>
      <c r="O10" s="12">
        <v>3</v>
      </c>
    </row>
    <row r="11" spans="1:15" x14ac:dyDescent="0.15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75"/>
      <c r="K11" s="75"/>
      <c r="L11" s="75"/>
      <c r="M11" s="13"/>
      <c r="N11" s="13"/>
      <c r="O11" s="13"/>
    </row>
    <row r="12" spans="1:15" ht="15" customHeight="1" x14ac:dyDescent="0.15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74">
        <v>16</v>
      </c>
      <c r="K12" s="74">
        <v>16</v>
      </c>
      <c r="L12" s="74">
        <v>16</v>
      </c>
      <c r="M12" s="12">
        <v>16</v>
      </c>
      <c r="N12" s="12">
        <v>16</v>
      </c>
      <c r="O12" s="12">
        <v>16</v>
      </c>
    </row>
    <row r="13" spans="1:15" ht="15" x14ac:dyDescent="0.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76">
        <v>2</v>
      </c>
      <c r="K13" s="76">
        <v>2</v>
      </c>
      <c r="L13" s="76">
        <v>2</v>
      </c>
      <c r="M13" s="91">
        <v>4</v>
      </c>
      <c r="N13" s="91">
        <v>4</v>
      </c>
      <c r="O13" s="91">
        <v>4</v>
      </c>
    </row>
    <row r="14" spans="1:15" ht="15" x14ac:dyDescent="0.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76">
        <v>2</v>
      </c>
      <c r="K14" s="76">
        <v>2</v>
      </c>
      <c r="L14" s="76">
        <v>2</v>
      </c>
      <c r="M14" s="91">
        <v>4</v>
      </c>
      <c r="N14" s="91">
        <v>4</v>
      </c>
      <c r="O14" s="91">
        <v>4</v>
      </c>
    </row>
    <row r="15" spans="1:15" ht="15" x14ac:dyDescent="0.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74">
        <v>36</v>
      </c>
      <c r="K15" s="74">
        <v>36</v>
      </c>
      <c r="L15" s="74">
        <v>36</v>
      </c>
      <c r="M15" s="12">
        <v>36</v>
      </c>
      <c r="N15" s="12">
        <v>36</v>
      </c>
      <c r="O15" s="12">
        <v>36</v>
      </c>
    </row>
    <row r="16" spans="1:15" ht="15" x14ac:dyDescent="0.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L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74">
        <f t="shared" si="0"/>
        <v>49.010299956639813</v>
      </c>
      <c r="L16" s="74">
        <f t="shared" si="0"/>
        <v>49.010299956639813</v>
      </c>
      <c r="M16" s="12">
        <f>M15+10*LOG10(M4)</f>
        <v>49.010299956639813</v>
      </c>
      <c r="N16" s="12">
        <f>N15+10*LOG10(N4)</f>
        <v>49.010299956639813</v>
      </c>
      <c r="O16" s="12">
        <f>O15+10*LOG10(O4)</f>
        <v>49.010299956639813</v>
      </c>
    </row>
    <row r="17" spans="1:15" ht="30" x14ac:dyDescent="0.15">
      <c r="A17" s="7" t="s">
        <v>35</v>
      </c>
      <c r="B17" s="12">
        <f>B15+10*LOG10(B42/1000000)</f>
        <v>34.573324964312683</v>
      </c>
      <c r="C17" s="12">
        <f>C15+10*LOG10(C42/1000000)</f>
        <v>34.573324964312683</v>
      </c>
      <c r="D17" s="12">
        <f>D15+10*LOG10(D42/1000000)</f>
        <v>34.573324964312683</v>
      </c>
      <c r="E17" s="12">
        <f>E15+10*LOG10(E42/1000000)</f>
        <v>33.323937598229683</v>
      </c>
      <c r="F17" s="12">
        <f>F15+10*LOG10(F42/1000000)</f>
        <v>33.323937598229683</v>
      </c>
      <c r="G17" s="74">
        <f t="shared" ref="G17:L17" si="1">G15+10*LOG10(G42/1000000)</f>
        <v>33.323937598229683</v>
      </c>
      <c r="H17" s="74">
        <f t="shared" si="1"/>
        <v>33.323937598229683</v>
      </c>
      <c r="I17" s="74">
        <f t="shared" si="1"/>
        <v>33.323937598229683</v>
      </c>
      <c r="J17" s="74">
        <f t="shared" si="1"/>
        <v>44.115750058705935</v>
      </c>
      <c r="K17" s="74">
        <f t="shared" si="1"/>
        <v>44.115750058705935</v>
      </c>
      <c r="L17" s="74">
        <f t="shared" si="1"/>
        <v>44.115750058705935</v>
      </c>
      <c r="M17" s="12">
        <f>M15+10*LOG10(M42/1000000)</f>
        <v>34.573324964312683</v>
      </c>
      <c r="N17" s="12">
        <f>N15+10*LOG10(N42/1000000)</f>
        <v>34.573324964312683</v>
      </c>
      <c r="O17" s="12">
        <f>O15+10*LOG10(O42/1000000)</f>
        <v>34.573324964312683</v>
      </c>
    </row>
    <row r="18" spans="1:15" ht="45" x14ac:dyDescent="0.1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L18" si="2">G19+10*LOG10(G12/G13)-G20</f>
        <v>17.030899869919438</v>
      </c>
      <c r="H18" s="74">
        <f t="shared" si="2"/>
        <v>17.030899869919438</v>
      </c>
      <c r="I18" s="74">
        <f t="shared" si="2"/>
        <v>17.030899869919438</v>
      </c>
      <c r="J18" s="74">
        <f t="shared" si="2"/>
        <v>17.030899869919438</v>
      </c>
      <c r="K18" s="74">
        <f t="shared" si="2"/>
        <v>17.030899869919438</v>
      </c>
      <c r="L18" s="74">
        <f t="shared" si="2"/>
        <v>17.030899869919438</v>
      </c>
      <c r="M18" s="12">
        <f>M19+10*LOG10(M12/M13)-M20</f>
        <v>14.020599913279625</v>
      </c>
      <c r="N18" s="12">
        <f>N19+10*LOG10(N12/N13)-N20</f>
        <v>14.020599913279625</v>
      </c>
      <c r="O18" s="12">
        <f>O19+10*LOG10(O12/O13)-O20</f>
        <v>14.020599913279625</v>
      </c>
    </row>
    <row r="19" spans="1:15" ht="15" x14ac:dyDescent="0.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74">
        <v>8</v>
      </c>
      <c r="K19" s="74">
        <v>8</v>
      </c>
      <c r="L19" s="74">
        <v>8</v>
      </c>
      <c r="M19" s="12">
        <v>8</v>
      </c>
      <c r="N19" s="12">
        <v>8</v>
      </c>
      <c r="O19" s="12">
        <v>8</v>
      </c>
    </row>
    <row r="20" spans="1:15" ht="45" x14ac:dyDescent="0.1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91">
        <v>0</v>
      </c>
      <c r="N20" s="91">
        <v>0</v>
      </c>
      <c r="O20" s="91">
        <v>0</v>
      </c>
    </row>
    <row r="21" spans="1:15" ht="61.5" customHeight="1" x14ac:dyDescent="0.15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15">
        <v>0</v>
      </c>
      <c r="N21" s="15">
        <v>0</v>
      </c>
      <c r="O21" s="15">
        <v>0</v>
      </c>
    </row>
    <row r="22" spans="1:15" ht="15" x14ac:dyDescent="0.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12">
        <v>0</v>
      </c>
      <c r="N22" s="12">
        <v>0</v>
      </c>
      <c r="O22" s="12">
        <v>0</v>
      </c>
    </row>
    <row r="23" spans="1:15" ht="15" x14ac:dyDescent="0.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12">
        <v>0</v>
      </c>
      <c r="N23" s="12">
        <v>0</v>
      </c>
      <c r="O23" s="12">
        <v>0</v>
      </c>
    </row>
    <row r="24" spans="1:15" ht="30" x14ac:dyDescent="0.1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74">
        <v>3</v>
      </c>
      <c r="K24" s="74">
        <v>3</v>
      </c>
      <c r="L24" s="74">
        <v>3</v>
      </c>
      <c r="M24" s="12">
        <v>3</v>
      </c>
      <c r="N24" s="12">
        <v>3</v>
      </c>
      <c r="O24" s="12">
        <v>3</v>
      </c>
    </row>
    <row r="25" spans="1:15" ht="15" x14ac:dyDescent="0.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72" t="s">
        <v>16</v>
      </c>
      <c r="K25" s="72" t="s">
        <v>16</v>
      </c>
      <c r="L25" s="72" t="s">
        <v>16</v>
      </c>
      <c r="M25" s="9" t="s">
        <v>16</v>
      </c>
      <c r="N25" s="9" t="s">
        <v>16</v>
      </c>
      <c r="O25" s="9" t="s">
        <v>16</v>
      </c>
    </row>
    <row r="26" spans="1:15" ht="15" x14ac:dyDescent="0.15">
      <c r="A26" s="7" t="s">
        <v>51</v>
      </c>
      <c r="B26" s="12">
        <f>B17+B18+B21-B23-B24</f>
        <v>48.60422483423212</v>
      </c>
      <c r="C26" s="12">
        <f>C17+C18+C21-C23-C24</f>
        <v>48.60422483423212</v>
      </c>
      <c r="D26" s="12">
        <f>D17+D18+D21-D23-D24</f>
        <v>48.60422483423212</v>
      </c>
      <c r="E26" s="12">
        <f>E17+E18+E21-E23-E24</f>
        <v>39.804837468149117</v>
      </c>
      <c r="F26" s="12">
        <f>F17+F18+F21-F23-F24</f>
        <v>39.804837468149117</v>
      </c>
      <c r="G26" s="74">
        <f t="shared" ref="G26:L26" si="3">G17+G18+G21-G23-G24</f>
        <v>47.354837468149121</v>
      </c>
      <c r="H26" s="74">
        <f t="shared" si="3"/>
        <v>47.354837468149121</v>
      </c>
      <c r="I26" s="74">
        <f t="shared" si="3"/>
        <v>47.354837468149121</v>
      </c>
      <c r="J26" s="74">
        <f t="shared" si="3"/>
        <v>58.146649928625372</v>
      </c>
      <c r="K26" s="74">
        <f t="shared" si="3"/>
        <v>58.146649928625372</v>
      </c>
      <c r="L26" s="74">
        <f t="shared" si="3"/>
        <v>58.146649928625372</v>
      </c>
      <c r="M26" s="12">
        <f>M17+M18+M21-M23-M24</f>
        <v>45.593924877592308</v>
      </c>
      <c r="N26" s="12">
        <f>N17+N18+N21-N23-N24</f>
        <v>45.593924877592308</v>
      </c>
      <c r="O26" s="12">
        <f>O17+O18+O21-O23-O24</f>
        <v>45.593924877592308</v>
      </c>
    </row>
    <row r="27" spans="1:15" x14ac:dyDescent="0.15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75"/>
      <c r="K27" s="75"/>
      <c r="L27" s="75"/>
      <c r="M27" s="13"/>
      <c r="N27" s="13"/>
      <c r="O27" s="13"/>
    </row>
    <row r="28" spans="1:15" ht="15" x14ac:dyDescent="0.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74">
        <v>2</v>
      </c>
      <c r="K28" s="74">
        <v>2</v>
      </c>
      <c r="L28" s="74">
        <v>1</v>
      </c>
      <c r="M28" s="12">
        <v>2</v>
      </c>
      <c r="N28" s="12">
        <v>2</v>
      </c>
      <c r="O28" s="12">
        <v>1</v>
      </c>
    </row>
    <row r="29" spans="1:15" ht="15" x14ac:dyDescent="0.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74">
        <v>2</v>
      </c>
      <c r="K29" s="74">
        <v>2</v>
      </c>
      <c r="L29" s="74">
        <v>1</v>
      </c>
      <c r="M29" s="12">
        <v>2</v>
      </c>
      <c r="N29" s="12">
        <v>2</v>
      </c>
      <c r="O29" s="12">
        <v>1</v>
      </c>
    </row>
    <row r="30" spans="1:15" ht="45" x14ac:dyDescent="0.1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L30" si="4">G31+10*LOG10(G28/G29)-G32</f>
        <v>0</v>
      </c>
      <c r="H30" s="74">
        <f t="shared" si="4"/>
        <v>-3</v>
      </c>
      <c r="I30" s="74">
        <f t="shared" si="4"/>
        <v>-3</v>
      </c>
      <c r="J30" s="74">
        <f t="shared" si="4"/>
        <v>0</v>
      </c>
      <c r="K30" s="74">
        <f t="shared" si="4"/>
        <v>-3</v>
      </c>
      <c r="L30" s="74">
        <f t="shared" si="4"/>
        <v>-3</v>
      </c>
      <c r="M30" s="12">
        <f>M31+10*LOG10(M28/M29)-M32</f>
        <v>0</v>
      </c>
      <c r="N30" s="12">
        <f>N31+10*LOG10(N28/N29)-N32</f>
        <v>-3</v>
      </c>
      <c r="O30" s="12">
        <f>O31+10*LOG10(O28/O29)-O32</f>
        <v>-3</v>
      </c>
    </row>
    <row r="31" spans="1:15" ht="15" x14ac:dyDescent="0.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74">
        <v>0</v>
      </c>
      <c r="K31" s="74">
        <v>-3</v>
      </c>
      <c r="L31" s="74">
        <v>-3</v>
      </c>
      <c r="M31" s="12">
        <v>0</v>
      </c>
      <c r="N31" s="12">
        <v>-3</v>
      </c>
      <c r="O31" s="12">
        <v>-3</v>
      </c>
    </row>
    <row r="32" spans="1:15" ht="45" x14ac:dyDescent="0.1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12">
        <v>0</v>
      </c>
      <c r="N32" s="12">
        <v>0</v>
      </c>
      <c r="O32" s="12">
        <v>0</v>
      </c>
    </row>
    <row r="33" spans="1:15" ht="28.5" x14ac:dyDescent="0.1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12">
        <v>0</v>
      </c>
      <c r="N33" s="12">
        <v>0</v>
      </c>
      <c r="O33" s="12">
        <v>0</v>
      </c>
    </row>
    <row r="34" spans="1:15" ht="30" x14ac:dyDescent="0.1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74">
        <v>1</v>
      </c>
      <c r="K34" s="74">
        <v>1</v>
      </c>
      <c r="L34" s="74">
        <v>1</v>
      </c>
      <c r="M34" s="12">
        <v>1</v>
      </c>
      <c r="N34" s="12">
        <v>1</v>
      </c>
      <c r="O34" s="12">
        <v>1</v>
      </c>
    </row>
    <row r="35" spans="1:15" ht="15" x14ac:dyDescent="0.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71">
        <v>7</v>
      </c>
      <c r="K35" s="71">
        <v>7</v>
      </c>
      <c r="L35" s="71">
        <v>7</v>
      </c>
      <c r="M35" s="8">
        <v>7</v>
      </c>
      <c r="N35" s="8">
        <v>7</v>
      </c>
      <c r="O35" s="8">
        <v>7</v>
      </c>
    </row>
    <row r="36" spans="1:15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71">
        <v>-174</v>
      </c>
      <c r="K36" s="71">
        <v>-174</v>
      </c>
      <c r="L36" s="71">
        <v>-174</v>
      </c>
      <c r="M36" s="8">
        <v>-174</v>
      </c>
      <c r="N36" s="8">
        <v>-174</v>
      </c>
      <c r="O36" s="8">
        <v>-174</v>
      </c>
    </row>
    <row r="37" spans="1:15" ht="15" x14ac:dyDescent="0.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74" t="s">
        <v>16</v>
      </c>
      <c r="K37" s="74" t="s">
        <v>16</v>
      </c>
      <c r="L37" s="74" t="s">
        <v>16</v>
      </c>
      <c r="M37" s="12" t="s">
        <v>16</v>
      </c>
      <c r="N37" s="12" t="s">
        <v>16</v>
      </c>
      <c r="O37" s="12" t="s">
        <v>16</v>
      </c>
    </row>
    <row r="38" spans="1:15" ht="15" x14ac:dyDescent="0.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76">
        <v>-999</v>
      </c>
      <c r="K38" s="76">
        <v>-999</v>
      </c>
      <c r="L38" s="76">
        <v>-999</v>
      </c>
      <c r="M38" s="91">
        <v>-999</v>
      </c>
      <c r="N38" s="91">
        <v>-999</v>
      </c>
      <c r="O38" s="91">
        <v>-999</v>
      </c>
    </row>
    <row r="39" spans="1:15" ht="30" x14ac:dyDescent="0.15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72" t="s">
        <v>16</v>
      </c>
      <c r="K39" s="72" t="s">
        <v>16</v>
      </c>
      <c r="L39" s="72" t="s">
        <v>16</v>
      </c>
      <c r="M39" s="9" t="s">
        <v>16</v>
      </c>
      <c r="N39" s="9" t="s">
        <v>16</v>
      </c>
      <c r="O39" s="9" t="s">
        <v>16</v>
      </c>
    </row>
    <row r="40" spans="1:15" ht="30" x14ac:dyDescent="0.15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L40" si="5">10*LOG10(10^((G35+G36)/10)+10^(G38/10))</f>
        <v>-167.00000000000003</v>
      </c>
      <c r="H40" s="74">
        <f t="shared" si="5"/>
        <v>-167.00000000000003</v>
      </c>
      <c r="I40" s="74">
        <f t="shared" si="5"/>
        <v>-167.00000000000003</v>
      </c>
      <c r="J40" s="74">
        <f t="shared" si="5"/>
        <v>-167.00000000000003</v>
      </c>
      <c r="K40" s="74">
        <f t="shared" si="5"/>
        <v>-167.00000000000003</v>
      </c>
      <c r="L40" s="74">
        <f t="shared" si="5"/>
        <v>-167.00000000000003</v>
      </c>
      <c r="M40" s="12">
        <f>10*LOG10(10^((M35+M36)/10)+10^(M38/10))</f>
        <v>-167.00000000000003</v>
      </c>
      <c r="N40" s="12">
        <f>10*LOG10(10^((N35+N36)/10)+10^(N38/10))</f>
        <v>-167.00000000000003</v>
      </c>
      <c r="O40" s="12">
        <f>10*LOG10(10^((O35+O36)/10)+10^(O38/10))</f>
        <v>-167.00000000000003</v>
      </c>
    </row>
    <row r="41" spans="1:15" ht="15" x14ac:dyDescent="0.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74" t="s">
        <v>16</v>
      </c>
      <c r="K41" s="74" t="s">
        <v>16</v>
      </c>
      <c r="L41" s="74" t="s">
        <v>16</v>
      </c>
      <c r="M41" s="12" t="s">
        <v>16</v>
      </c>
      <c r="N41" s="12" t="s">
        <v>16</v>
      </c>
      <c r="O41" s="12" t="s">
        <v>16</v>
      </c>
    </row>
    <row r="42" spans="1:15" ht="15" x14ac:dyDescent="0.15">
      <c r="A42" s="29" t="s">
        <v>70</v>
      </c>
      <c r="B42" s="19">
        <f>4*180*1000</f>
        <v>720000</v>
      </c>
      <c r="C42" s="19">
        <f>4*180*1000</f>
        <v>720000</v>
      </c>
      <c r="D42" s="19">
        <f>4*180*1000</f>
        <v>720000</v>
      </c>
      <c r="E42" s="19">
        <f>3*180*1000</f>
        <v>540000</v>
      </c>
      <c r="F42" s="19">
        <f>3*180*1000</f>
        <v>540000</v>
      </c>
      <c r="G42" s="77">
        <f>3*180*1000</f>
        <v>540000</v>
      </c>
      <c r="H42" s="77">
        <f t="shared" ref="H42:I42" si="6">3*180*1000</f>
        <v>540000</v>
      </c>
      <c r="I42" s="77">
        <f t="shared" si="6"/>
        <v>540000</v>
      </c>
      <c r="J42" s="77">
        <f>36*180*1000</f>
        <v>6480000</v>
      </c>
      <c r="K42" s="77">
        <f t="shared" ref="K42:L42" si="7">36*180*1000</f>
        <v>6480000</v>
      </c>
      <c r="L42" s="77">
        <f t="shared" si="7"/>
        <v>6480000</v>
      </c>
      <c r="M42" s="15">
        <f>4*180*1000</f>
        <v>720000</v>
      </c>
      <c r="N42" s="15">
        <f>4*180*1000</f>
        <v>720000</v>
      </c>
      <c r="O42" s="15">
        <f>4*180*1000</f>
        <v>720000</v>
      </c>
    </row>
    <row r="43" spans="1:15" ht="15" x14ac:dyDescent="0.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74" t="s">
        <v>16</v>
      </c>
      <c r="K43" s="74" t="s">
        <v>16</v>
      </c>
      <c r="L43" s="74" t="s">
        <v>16</v>
      </c>
      <c r="M43" s="12" t="s">
        <v>16</v>
      </c>
      <c r="N43" s="12" t="s">
        <v>16</v>
      </c>
      <c r="O43" s="12" t="s">
        <v>16</v>
      </c>
    </row>
    <row r="44" spans="1:15" ht="15" x14ac:dyDescent="0.15">
      <c r="A44" s="7" t="s">
        <v>72</v>
      </c>
      <c r="B44" s="12">
        <f>B40+10*LOG10(B42)</f>
        <v>-108.42667503568734</v>
      </c>
      <c r="C44" s="12">
        <f>C40+10*LOG10(C42)</f>
        <v>-108.42667503568734</v>
      </c>
      <c r="D44" s="12">
        <f>D40+10*LOG10(D42)</f>
        <v>-108.42667503568734</v>
      </c>
      <c r="E44" s="12">
        <f>E40+10*LOG10(E42)</f>
        <v>-109.67606240177034</v>
      </c>
      <c r="F44" s="12">
        <f>F40+10*LOG10(F42)</f>
        <v>-109.67606240177034</v>
      </c>
      <c r="G44" s="74">
        <f t="shared" ref="G44:L44" si="8">G40+10*LOG10(G42)</f>
        <v>-109.67606240177034</v>
      </c>
      <c r="H44" s="74">
        <f t="shared" si="8"/>
        <v>-109.67606240177034</v>
      </c>
      <c r="I44" s="74">
        <f t="shared" si="8"/>
        <v>-109.67606240177034</v>
      </c>
      <c r="J44" s="74">
        <f t="shared" si="8"/>
        <v>-98.884249941294101</v>
      </c>
      <c r="K44" s="74">
        <f t="shared" si="8"/>
        <v>-98.884249941294101</v>
      </c>
      <c r="L44" s="74">
        <f t="shared" si="8"/>
        <v>-98.884249941294101</v>
      </c>
      <c r="M44" s="12">
        <f>M40+10*LOG10(M42)</f>
        <v>-108.42667503568734</v>
      </c>
      <c r="N44" s="12">
        <f>N40+10*LOG10(N42)</f>
        <v>-108.42667503568734</v>
      </c>
      <c r="O44" s="12">
        <f>O40+10*LOG10(O42)</f>
        <v>-108.42667503568734</v>
      </c>
    </row>
    <row r="45" spans="1:15" ht="15" x14ac:dyDescent="0.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74" t="s">
        <v>16</v>
      </c>
      <c r="K45" s="74" t="s">
        <v>16</v>
      </c>
      <c r="L45" s="74" t="s">
        <v>16</v>
      </c>
      <c r="M45" s="12" t="s">
        <v>16</v>
      </c>
      <c r="N45" s="12" t="s">
        <v>16</v>
      </c>
      <c r="O45" s="12" t="s">
        <v>16</v>
      </c>
    </row>
    <row r="46" spans="1:15" ht="15" x14ac:dyDescent="0.15">
      <c r="A46" s="29" t="s">
        <v>75</v>
      </c>
      <c r="B46" s="19">
        <v>-3.9</v>
      </c>
      <c r="C46" s="19">
        <v>-3.9</v>
      </c>
      <c r="D46" s="19">
        <v>2</v>
      </c>
      <c r="E46" s="19">
        <v>-7.95</v>
      </c>
      <c r="F46" s="19">
        <v>-3.05</v>
      </c>
      <c r="G46" s="78">
        <v>-2.93</v>
      </c>
      <c r="H46" s="78">
        <v>-2.93</v>
      </c>
      <c r="I46" s="78">
        <v>2.4700000000000002</v>
      </c>
      <c r="J46" s="78">
        <v>-6.98</v>
      </c>
      <c r="K46" s="78">
        <v>-6.98</v>
      </c>
      <c r="L46" s="78">
        <v>-2.76</v>
      </c>
      <c r="M46" s="15">
        <v>-2.5</v>
      </c>
      <c r="N46" s="15">
        <v>-2.5</v>
      </c>
      <c r="O46" s="15">
        <v>3.97</v>
      </c>
    </row>
    <row r="47" spans="1:15" ht="15" x14ac:dyDescent="0.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74">
        <v>2</v>
      </c>
      <c r="K47" s="74">
        <v>2</v>
      </c>
      <c r="L47" s="74">
        <v>2</v>
      </c>
      <c r="M47" s="12">
        <v>2</v>
      </c>
      <c r="N47" s="12">
        <v>2</v>
      </c>
      <c r="O47" s="12">
        <v>2</v>
      </c>
    </row>
    <row r="48" spans="1:15" ht="30" x14ac:dyDescent="0.15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74" t="s">
        <v>16</v>
      </c>
      <c r="K48" s="74" t="s">
        <v>16</v>
      </c>
      <c r="L48" s="74" t="s">
        <v>16</v>
      </c>
      <c r="M48" s="12" t="s">
        <v>16</v>
      </c>
      <c r="N48" s="12" t="s">
        <v>16</v>
      </c>
      <c r="O48" s="12" t="s">
        <v>16</v>
      </c>
    </row>
    <row r="49" spans="1:15" ht="33.75" customHeight="1" x14ac:dyDescent="0.1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8">
        <v>0</v>
      </c>
      <c r="N49" s="8">
        <v>0</v>
      </c>
      <c r="O49" s="8">
        <v>0</v>
      </c>
    </row>
    <row r="50" spans="1:15" ht="30" x14ac:dyDescent="0.1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72" t="s">
        <v>16</v>
      </c>
      <c r="K50" s="72" t="s">
        <v>16</v>
      </c>
      <c r="L50" s="72" t="s">
        <v>16</v>
      </c>
      <c r="M50" s="9" t="s">
        <v>16</v>
      </c>
      <c r="N50" s="9" t="s">
        <v>16</v>
      </c>
      <c r="O50" s="9" t="s">
        <v>16</v>
      </c>
    </row>
    <row r="51" spans="1:15" ht="30" x14ac:dyDescent="0.15">
      <c r="A51" s="7" t="s">
        <v>82</v>
      </c>
      <c r="B51" s="12">
        <f>B44+B46+B47-B49</f>
        <v>-110.32667503568734</v>
      </c>
      <c r="C51" s="12">
        <f>C44+C46+C47-C49</f>
        <v>-110.32667503568734</v>
      </c>
      <c r="D51" s="12">
        <f>D44+D46+D47-D49</f>
        <v>-104.42667503568734</v>
      </c>
      <c r="E51" s="12">
        <f>E44+E46+E47-E49</f>
        <v>-115.62606240177034</v>
      </c>
      <c r="F51" s="12">
        <f>F44+F46+F47-F49</f>
        <v>-110.72606240177033</v>
      </c>
      <c r="G51" s="74">
        <f t="shared" ref="G51:L51" si="9">G44+G46+G47-G49</f>
        <v>-110.60606240177034</v>
      </c>
      <c r="H51" s="74">
        <f t="shared" si="9"/>
        <v>-110.60606240177034</v>
      </c>
      <c r="I51" s="74">
        <f t="shared" si="9"/>
        <v>-105.20606240177034</v>
      </c>
      <c r="J51" s="74">
        <f t="shared" si="9"/>
        <v>-103.8642499412941</v>
      </c>
      <c r="K51" s="74">
        <f t="shared" si="9"/>
        <v>-103.8642499412941</v>
      </c>
      <c r="L51" s="74">
        <f t="shared" si="9"/>
        <v>-99.644249941294106</v>
      </c>
      <c r="M51" s="12">
        <f>M44+M46+M47-M49</f>
        <v>-108.92667503568734</v>
      </c>
      <c r="N51" s="12">
        <f>N44+N46+N47-N49</f>
        <v>-108.92667503568734</v>
      </c>
      <c r="O51" s="12">
        <f>O44+O46+O47-O49</f>
        <v>-102.45667503568734</v>
      </c>
    </row>
    <row r="52" spans="1:15" ht="30" x14ac:dyDescent="0.15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80" t="s">
        <v>16</v>
      </c>
      <c r="K52" s="80" t="s">
        <v>16</v>
      </c>
      <c r="L52" s="80" t="s">
        <v>16</v>
      </c>
      <c r="M52" s="25" t="s">
        <v>16</v>
      </c>
      <c r="N52" s="25" t="s">
        <v>16</v>
      </c>
      <c r="O52" s="25" t="s">
        <v>16</v>
      </c>
    </row>
    <row r="53" spans="1:15" ht="30" x14ac:dyDescent="0.15">
      <c r="A53" s="30" t="s">
        <v>85</v>
      </c>
      <c r="B53" s="23">
        <f t="shared" ref="B53:G53" si="10">B26+B30+B33-B34-B51</f>
        <v>157.93089986991947</v>
      </c>
      <c r="C53" s="23">
        <f t="shared" si="10"/>
        <v>154.93089986991947</v>
      </c>
      <c r="D53" s="23">
        <f t="shared" si="10"/>
        <v>149.03089986991947</v>
      </c>
      <c r="E53" s="23">
        <f t="shared" si="10"/>
        <v>154.43089986991947</v>
      </c>
      <c r="F53" s="23">
        <f t="shared" si="10"/>
        <v>146.53089986991944</v>
      </c>
      <c r="G53" s="79">
        <f t="shared" si="10"/>
        <v>156.96089986991947</v>
      </c>
      <c r="H53" s="79">
        <f t="shared" ref="H53:I53" si="11">H26+H30+H33-H34-H51</f>
        <v>153.96089986991947</v>
      </c>
      <c r="I53" s="79">
        <f t="shared" si="11"/>
        <v>148.56089986991947</v>
      </c>
      <c r="J53" s="79">
        <f>J26+J30+J33-J34-J51</f>
        <v>161.01089986991948</v>
      </c>
      <c r="K53" s="79">
        <f t="shared" ref="K53:L53" si="12">K26+K30+K33-K34-K51</f>
        <v>158.01089986991948</v>
      </c>
      <c r="L53" s="79">
        <f t="shared" si="12"/>
        <v>153.79089986991949</v>
      </c>
      <c r="M53" s="23">
        <f>M26+M30+M33-M34-M51</f>
        <v>153.52059991327965</v>
      </c>
      <c r="N53" s="23">
        <f t="shared" ref="N53:O53" si="13">N26+N30+N33-N34-N51</f>
        <v>150.52059991327965</v>
      </c>
      <c r="O53" s="23">
        <f t="shared" si="13"/>
        <v>144.05059991327965</v>
      </c>
    </row>
    <row r="54" spans="1:15" x14ac:dyDescent="0.15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75"/>
      <c r="K54" s="75"/>
      <c r="L54" s="75"/>
      <c r="M54" s="13"/>
      <c r="N54" s="13"/>
      <c r="O54" s="13"/>
    </row>
    <row r="55" spans="1:15" ht="16.5" customHeight="1" x14ac:dyDescent="0.1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76">
        <v>8</v>
      </c>
      <c r="K55" s="76">
        <v>8</v>
      </c>
      <c r="L55" s="76">
        <v>8</v>
      </c>
      <c r="M55" s="91">
        <v>8</v>
      </c>
      <c r="N55" s="91">
        <v>8</v>
      </c>
      <c r="O55" s="91">
        <v>8</v>
      </c>
    </row>
    <row r="56" spans="1:15" ht="30" x14ac:dyDescent="0.15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81" t="s">
        <v>16</v>
      </c>
      <c r="K56" s="81" t="s">
        <v>16</v>
      </c>
      <c r="L56" s="81" t="s">
        <v>16</v>
      </c>
      <c r="M56" s="26" t="s">
        <v>16</v>
      </c>
      <c r="N56" s="26" t="s">
        <v>16</v>
      </c>
      <c r="O56" s="26" t="s">
        <v>16</v>
      </c>
    </row>
    <row r="57" spans="1:15" ht="30" x14ac:dyDescent="0.15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76">
        <v>5.13</v>
      </c>
      <c r="K57" s="76">
        <v>5.13</v>
      </c>
      <c r="L57" s="76">
        <v>5.13</v>
      </c>
      <c r="M57" s="91">
        <v>5.13</v>
      </c>
      <c r="N57" s="91">
        <v>5.13</v>
      </c>
      <c r="O57" s="91">
        <v>5.13</v>
      </c>
    </row>
    <row r="58" spans="1:15" ht="15" x14ac:dyDescent="0.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91">
        <v>0</v>
      </c>
      <c r="N58" s="91">
        <v>0</v>
      </c>
      <c r="O58" s="91">
        <v>0</v>
      </c>
    </row>
    <row r="59" spans="1:15" ht="15" x14ac:dyDescent="0.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76">
        <v>12.5</v>
      </c>
      <c r="K59" s="76">
        <v>12.5</v>
      </c>
      <c r="L59" s="76">
        <v>12.5</v>
      </c>
      <c r="M59" s="91">
        <v>12.5</v>
      </c>
      <c r="N59" s="91">
        <v>12.5</v>
      </c>
      <c r="O59" s="91">
        <v>12.5</v>
      </c>
    </row>
    <row r="60" spans="1:15" ht="15" x14ac:dyDescent="0.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91">
        <v>0</v>
      </c>
      <c r="N60" s="91">
        <v>0</v>
      </c>
      <c r="O60" s="91">
        <v>0</v>
      </c>
    </row>
    <row r="61" spans="1:15" ht="30" x14ac:dyDescent="0.15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80" t="s">
        <v>16</v>
      </c>
      <c r="K61" s="80" t="s">
        <v>16</v>
      </c>
      <c r="L61" s="80" t="s">
        <v>16</v>
      </c>
      <c r="M61" s="25" t="s">
        <v>16</v>
      </c>
      <c r="N61" s="25" t="s">
        <v>16</v>
      </c>
      <c r="O61" s="25" t="s">
        <v>16</v>
      </c>
    </row>
    <row r="62" spans="1:15" ht="30" x14ac:dyDescent="0.15">
      <c r="A62" s="30" t="s">
        <v>111</v>
      </c>
      <c r="B62" s="23">
        <f t="shared" ref="B62:G62" si="14">B53-B57+B58-B59+B60</f>
        <v>140.30089986991948</v>
      </c>
      <c r="C62" s="23">
        <f t="shared" si="14"/>
        <v>137.30089986991948</v>
      </c>
      <c r="D62" s="23">
        <f t="shared" si="14"/>
        <v>131.40089986991947</v>
      </c>
      <c r="E62" s="23">
        <f t="shared" si="14"/>
        <v>136.80089986991948</v>
      </c>
      <c r="F62" s="23">
        <f t="shared" si="14"/>
        <v>128.90089986991944</v>
      </c>
      <c r="G62" s="79">
        <f t="shared" si="14"/>
        <v>139.33089986991948</v>
      </c>
      <c r="H62" s="79">
        <f t="shared" ref="H62:I62" si="15">H53-H57+H58-H59+H60</f>
        <v>136.33089986991948</v>
      </c>
      <c r="I62" s="79">
        <f t="shared" si="15"/>
        <v>130.93089986991947</v>
      </c>
      <c r="J62" s="79">
        <f>J53-J57+J58-J59+J60</f>
        <v>143.38089986991949</v>
      </c>
      <c r="K62" s="79">
        <f t="shared" ref="K62:L62" si="16">K53-K57+K58-K59+K60</f>
        <v>140.38089986991949</v>
      </c>
      <c r="L62" s="79">
        <f t="shared" si="16"/>
        <v>136.16089986991949</v>
      </c>
      <c r="M62" s="23">
        <f>M53-M57+M58-M59+M60</f>
        <v>135.89059991327966</v>
      </c>
      <c r="N62" s="23">
        <f t="shared" ref="N62:O62" si="17">N53-N57+N58-N59+N60</f>
        <v>132.89059991327966</v>
      </c>
      <c r="O62" s="23">
        <f t="shared" si="17"/>
        <v>126.42059991327966</v>
      </c>
    </row>
    <row r="63" spans="1:15" x14ac:dyDescent="0.15">
      <c r="C63" s="2"/>
      <c r="D63" s="2"/>
      <c r="F63" s="2"/>
      <c r="H63" s="82"/>
      <c r="I63" s="82"/>
      <c r="K63" s="82"/>
      <c r="L63" s="82"/>
      <c r="N63" s="2"/>
      <c r="O63" s="2"/>
    </row>
    <row r="64" spans="1:15" ht="15" x14ac:dyDescent="0.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80" t="s">
        <v>16</v>
      </c>
      <c r="K64" s="80" t="s">
        <v>16</v>
      </c>
      <c r="L64" s="80" t="s">
        <v>16</v>
      </c>
      <c r="M64" s="25" t="s">
        <v>16</v>
      </c>
      <c r="N64" s="25" t="s">
        <v>16</v>
      </c>
      <c r="O64" s="25" t="s">
        <v>16</v>
      </c>
    </row>
    <row r="65" spans="1:15" ht="15" x14ac:dyDescent="0.15">
      <c r="A65" s="30" t="s">
        <v>98</v>
      </c>
      <c r="B65" s="23">
        <f>B17-B23-B51+B21+B33</f>
        <v>144.90000000000003</v>
      </c>
      <c r="C65" s="23">
        <f>C17-C23-C51+C21+C33</f>
        <v>144.90000000000003</v>
      </c>
      <c r="D65" s="23">
        <f>D17-D23-D51+D21+D33</f>
        <v>139.00000000000003</v>
      </c>
      <c r="E65" s="23">
        <f>E17-E23-E51+E21+E33</f>
        <v>148.95000000000002</v>
      </c>
      <c r="F65" s="23">
        <f>F17-F23-F51+F21+F33</f>
        <v>144.05000000000001</v>
      </c>
      <c r="G65" s="79">
        <f t="shared" ref="G65:L65" si="18">G17-G23-G51+G21+G33</f>
        <v>143.93000000000004</v>
      </c>
      <c r="H65" s="79">
        <f t="shared" si="18"/>
        <v>143.93000000000004</v>
      </c>
      <c r="I65" s="79">
        <f t="shared" si="18"/>
        <v>138.53000000000003</v>
      </c>
      <c r="J65" s="79">
        <f t="shared" si="18"/>
        <v>147.98000000000005</v>
      </c>
      <c r="K65" s="79">
        <f t="shared" si="18"/>
        <v>147.98000000000005</v>
      </c>
      <c r="L65" s="79">
        <f t="shared" si="18"/>
        <v>143.76000000000005</v>
      </c>
      <c r="M65" s="23">
        <f>M17-M23-M51+M21+M33</f>
        <v>143.50000000000003</v>
      </c>
      <c r="N65" s="23">
        <f>N17-N23-N51+N21+N33</f>
        <v>143.50000000000003</v>
      </c>
      <c r="O65" s="23">
        <f>O17-O23-O51+O21+O33</f>
        <v>137.03000000000003</v>
      </c>
    </row>
  </sheetData>
  <mergeCells count="5"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pane xSplit="1" ySplit="1" topLeftCell="E2" activePane="bottomRight" state="frozen"/>
      <selection pane="topRight"/>
      <selection pane="bottomLeft"/>
      <selection pane="bottomRight" activeCell="M4" sqref="M4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2" customWidth="1"/>
    <col min="11" max="12" width="15.625" style="1" customWidth="1"/>
    <col min="13" max="16384" width="9" style="1"/>
  </cols>
  <sheetData>
    <row r="1" spans="1:12" ht="14.25" customHeight="1" x14ac:dyDescent="0.15">
      <c r="A1" s="3"/>
      <c r="B1" s="89" t="s">
        <v>102</v>
      </c>
      <c r="C1" s="89"/>
      <c r="D1" s="89"/>
      <c r="E1" s="89" t="s">
        <v>103</v>
      </c>
      <c r="F1" s="89"/>
      <c r="G1" s="90" t="s">
        <v>116</v>
      </c>
      <c r="H1" s="90"/>
      <c r="I1" s="90"/>
      <c r="J1" s="89" t="s">
        <v>117</v>
      </c>
      <c r="K1" s="89"/>
      <c r="L1" s="89"/>
    </row>
    <row r="2" spans="1:12" ht="29.25" customHeight="1" x14ac:dyDescent="0.15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</row>
    <row r="3" spans="1:12" ht="15" x14ac:dyDescent="0.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</row>
    <row r="4" spans="1:12" ht="15" x14ac:dyDescent="0.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</row>
    <row r="5" spans="1:12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</row>
    <row r="6" spans="1:12" ht="15" x14ac:dyDescent="0.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12" t="s">
        <v>16</v>
      </c>
      <c r="K6" s="12" t="s">
        <v>16</v>
      </c>
      <c r="L6" s="12" t="s">
        <v>16</v>
      </c>
    </row>
    <row r="7" spans="1:12" ht="15" x14ac:dyDescent="0.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9" t="s">
        <v>16</v>
      </c>
      <c r="K7" s="9" t="s">
        <v>16</v>
      </c>
      <c r="L7" s="9" t="s">
        <v>16</v>
      </c>
    </row>
    <row r="8" spans="1:12" ht="15" x14ac:dyDescent="0.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27">
        <v>0.1</v>
      </c>
      <c r="K8" s="27">
        <v>0.1</v>
      </c>
      <c r="L8" s="27">
        <v>0.1</v>
      </c>
    </row>
    <row r="9" spans="1:12" ht="15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</row>
    <row r="10" spans="1:12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</row>
    <row r="11" spans="1:12" x14ac:dyDescent="0.15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</row>
    <row r="12" spans="1:12" ht="15" customHeight="1" x14ac:dyDescent="0.15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</row>
    <row r="13" spans="1:12" ht="15" x14ac:dyDescent="0.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91">
        <v>4</v>
      </c>
      <c r="K13" s="91">
        <v>4</v>
      </c>
      <c r="L13" s="91">
        <v>4</v>
      </c>
    </row>
    <row r="14" spans="1:12" ht="15" x14ac:dyDescent="0.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91">
        <v>4</v>
      </c>
      <c r="K14" s="91">
        <v>4</v>
      </c>
      <c r="L14" s="91">
        <v>4</v>
      </c>
    </row>
    <row r="15" spans="1:12" ht="15" x14ac:dyDescent="0.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</row>
    <row r="16" spans="1:12" ht="15" x14ac:dyDescent="0.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>J15+10*LOG10(J4)</f>
        <v>49.010299956639813</v>
      </c>
      <c r="K16" s="12">
        <f>K15+10*LOG10(K4)</f>
        <v>49.010299956639813</v>
      </c>
      <c r="L16" s="12">
        <f>L15+10*LOG10(L4)</f>
        <v>49.010299956639813</v>
      </c>
    </row>
    <row r="17" spans="1:12" ht="30" x14ac:dyDescent="0.15">
      <c r="A17" s="7" t="s">
        <v>35</v>
      </c>
      <c r="B17" s="12">
        <f>B15+10*LOG10(B42/1000000)</f>
        <v>44.115750058705935</v>
      </c>
      <c r="C17" s="12">
        <f>C15+10*LOG10(C42/1000000)</f>
        <v>44.115750058705935</v>
      </c>
      <c r="D17" s="12">
        <f>D15+10*LOG10(D42/1000000)</f>
        <v>44.115750058705935</v>
      </c>
      <c r="E17" s="12">
        <f>E15+10*LOG10(E42/1000000)</f>
        <v>44.234742291703014</v>
      </c>
      <c r="F17" s="12">
        <f>F15+10*LOG10(F42/1000000)</f>
        <v>44.234742291703014</v>
      </c>
      <c r="G17" s="74">
        <f t="shared" ref="G17:I17" si="1">G15+10*LOG10(G42/1000000)</f>
        <v>44.115750058705935</v>
      </c>
      <c r="H17" s="74">
        <f t="shared" si="1"/>
        <v>44.115750058705935</v>
      </c>
      <c r="I17" s="74">
        <f t="shared" si="1"/>
        <v>44.115750058705935</v>
      </c>
      <c r="J17" s="12">
        <f>J15+10*LOG10(J42/1000000)</f>
        <v>45.365137424788934</v>
      </c>
      <c r="K17" s="12">
        <f>K15+10*LOG10(K42/1000000)</f>
        <v>45.365137424788934</v>
      </c>
      <c r="L17" s="12">
        <f>L15+10*LOG10(L42/1000000)</f>
        <v>45.365137424788934</v>
      </c>
    </row>
    <row r="18" spans="1:12" ht="45" x14ac:dyDescent="0.1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2">G19+10*LOG10(G12/G13)-G20</f>
        <v>17.030899869919438</v>
      </c>
      <c r="H18" s="74">
        <f t="shared" si="2"/>
        <v>17.030899869919438</v>
      </c>
      <c r="I18" s="74">
        <f t="shared" si="2"/>
        <v>17.030899869919438</v>
      </c>
      <c r="J18" s="12">
        <f>J19+10*LOG10(J12/J13)-J20</f>
        <v>14.020599913279625</v>
      </c>
      <c r="K18" s="12">
        <f>K19+10*LOG10(K12/K13)-K20</f>
        <v>14.020599913279625</v>
      </c>
      <c r="L18" s="12">
        <f>L19+10*LOG10(L12/L13)-L20</f>
        <v>14.020599913279625</v>
      </c>
    </row>
    <row r="19" spans="1:12" ht="15" x14ac:dyDescent="0.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</row>
    <row r="20" spans="1:12" ht="45" x14ac:dyDescent="0.1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91">
        <v>0</v>
      </c>
      <c r="K20" s="91">
        <v>0</v>
      </c>
      <c r="L20" s="91">
        <v>0</v>
      </c>
    </row>
    <row r="21" spans="1:12" ht="61.5" customHeight="1" x14ac:dyDescent="0.15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</row>
    <row r="22" spans="1:12" ht="15" x14ac:dyDescent="0.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</row>
    <row r="23" spans="1:12" ht="15" x14ac:dyDescent="0.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</row>
    <row r="24" spans="1:12" ht="30" x14ac:dyDescent="0.1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</row>
    <row r="25" spans="1:12" ht="15" x14ac:dyDescent="0.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9" t="s">
        <v>16</v>
      </c>
      <c r="K25" s="9" t="s">
        <v>16</v>
      </c>
      <c r="L25" s="9" t="s">
        <v>16</v>
      </c>
    </row>
    <row r="26" spans="1:12" ht="15" x14ac:dyDescent="0.15">
      <c r="A26" s="7" t="s">
        <v>51</v>
      </c>
      <c r="B26" s="12">
        <f>B17+B18+B21-B23-B24</f>
        <v>58.146649928625372</v>
      </c>
      <c r="C26" s="12">
        <f>C17+C18+C21-C23-C24</f>
        <v>58.146649928625372</v>
      </c>
      <c r="D26" s="12">
        <f>D17+D18+D21-D23-D24</f>
        <v>58.146649928625372</v>
      </c>
      <c r="E26" s="12">
        <f>E17+E18+E21-E23-E24</f>
        <v>50.715642161622455</v>
      </c>
      <c r="F26" s="12">
        <f>F17+F18+F21-F23-F24</f>
        <v>50.715642161622455</v>
      </c>
      <c r="G26" s="74">
        <f t="shared" ref="G26:I26" si="3">G17+G18+G21-G23-G24</f>
        <v>58.146649928625372</v>
      </c>
      <c r="H26" s="74">
        <f t="shared" si="3"/>
        <v>58.146649928625372</v>
      </c>
      <c r="I26" s="74">
        <f t="shared" si="3"/>
        <v>58.146649928625372</v>
      </c>
      <c r="J26" s="12">
        <f>J17+J18+J21-J23-J24</f>
        <v>56.385737338068559</v>
      </c>
      <c r="K26" s="12">
        <f>K17+K18+K21-K23-K24</f>
        <v>56.385737338068559</v>
      </c>
      <c r="L26" s="12">
        <f>L17+L18+L21-L23-L24</f>
        <v>56.385737338068559</v>
      </c>
    </row>
    <row r="27" spans="1:12" x14ac:dyDescent="0.15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</row>
    <row r="28" spans="1:12" ht="15" x14ac:dyDescent="0.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</row>
    <row r="29" spans="1:12" ht="15" x14ac:dyDescent="0.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</row>
    <row r="30" spans="1:12" ht="45" x14ac:dyDescent="0.1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4">G31+10*LOG10(G28/G29)-G32</f>
        <v>0</v>
      </c>
      <c r="H30" s="74">
        <f t="shared" si="4"/>
        <v>-3</v>
      </c>
      <c r="I30" s="74">
        <f t="shared" si="4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</row>
    <row r="31" spans="1:12" ht="15" x14ac:dyDescent="0.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</row>
    <row r="32" spans="1:12" ht="45" x14ac:dyDescent="0.1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</row>
    <row r="33" spans="1:12" ht="28.5" x14ac:dyDescent="0.1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</row>
    <row r="34" spans="1:12" ht="30" x14ac:dyDescent="0.1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</row>
    <row r="35" spans="1:12" ht="15" x14ac:dyDescent="0.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</row>
    <row r="36" spans="1:12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</row>
    <row r="37" spans="1:12" ht="15" x14ac:dyDescent="0.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12" t="s">
        <v>16</v>
      </c>
      <c r="K37" s="12" t="s">
        <v>16</v>
      </c>
      <c r="L37" s="12" t="s">
        <v>16</v>
      </c>
    </row>
    <row r="38" spans="1:12" ht="15" x14ac:dyDescent="0.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91">
        <v>-999</v>
      </c>
      <c r="K38" s="91">
        <v>-999</v>
      </c>
      <c r="L38" s="91">
        <v>-999</v>
      </c>
    </row>
    <row r="39" spans="1:12" ht="30" x14ac:dyDescent="0.15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9" t="s">
        <v>16</v>
      </c>
      <c r="K39" s="9" t="s">
        <v>16</v>
      </c>
      <c r="L39" s="9" t="s">
        <v>16</v>
      </c>
    </row>
    <row r="40" spans="1:12" ht="30" x14ac:dyDescent="0.15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I40" si="5">10*LOG10(10^((G35+G36)/10)+10^(G38/10))</f>
        <v>-167.00000000000003</v>
      </c>
      <c r="H40" s="74">
        <f t="shared" si="5"/>
        <v>-167.00000000000003</v>
      </c>
      <c r="I40" s="74">
        <f t="shared" si="5"/>
        <v>-167.00000000000003</v>
      </c>
      <c r="J40" s="12">
        <f>10*LOG10(10^((J35+J36)/10)+10^(J38/10))</f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</row>
    <row r="41" spans="1:12" ht="15" x14ac:dyDescent="0.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12" t="s">
        <v>16</v>
      </c>
      <c r="K41" s="12" t="s">
        <v>16</v>
      </c>
      <c r="L41" s="12" t="s">
        <v>16</v>
      </c>
    </row>
    <row r="42" spans="1:12" ht="15" x14ac:dyDescent="0.15">
      <c r="A42" s="29" t="s">
        <v>70</v>
      </c>
      <c r="B42" s="19">
        <f>36*180*1000</f>
        <v>6480000</v>
      </c>
      <c r="C42" s="19">
        <f>36*180*1000</f>
        <v>6480000</v>
      </c>
      <c r="D42" s="19">
        <f>36*180*1000</f>
        <v>6480000</v>
      </c>
      <c r="E42" s="19">
        <f>37*180*1000</f>
        <v>6660000</v>
      </c>
      <c r="F42" s="19">
        <f>37*180*1000</f>
        <v>6660000</v>
      </c>
      <c r="G42" s="77">
        <f>36*180*1000</f>
        <v>6480000</v>
      </c>
      <c r="H42" s="77">
        <f t="shared" ref="H42:I42" si="6">36*180*1000</f>
        <v>6480000</v>
      </c>
      <c r="I42" s="77">
        <f t="shared" si="6"/>
        <v>6480000</v>
      </c>
      <c r="J42" s="15">
        <f>48*180*1000</f>
        <v>8640000</v>
      </c>
      <c r="K42" s="15">
        <f>48*180*1000</f>
        <v>8640000</v>
      </c>
      <c r="L42" s="15">
        <f>48*180*1000</f>
        <v>8640000</v>
      </c>
    </row>
    <row r="43" spans="1:12" ht="15" x14ac:dyDescent="0.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12" t="s">
        <v>16</v>
      </c>
      <c r="K43" s="12" t="s">
        <v>16</v>
      </c>
      <c r="L43" s="12" t="s">
        <v>16</v>
      </c>
    </row>
    <row r="44" spans="1:12" ht="15" x14ac:dyDescent="0.15">
      <c r="A44" s="7" t="s">
        <v>72</v>
      </c>
      <c r="B44" s="12">
        <f>B40+10*LOG10(B42)</f>
        <v>-98.884249941294101</v>
      </c>
      <c r="C44" s="12">
        <f>C40+10*LOG10(C42)</f>
        <v>-98.884249941294101</v>
      </c>
      <c r="D44" s="12">
        <f>D40+10*LOG10(D42)</f>
        <v>-98.884249941294101</v>
      </c>
      <c r="E44" s="12">
        <f>E40+10*LOG10(E42)</f>
        <v>-98.765257708297014</v>
      </c>
      <c r="F44" s="12">
        <f>F40+10*LOG10(F42)</f>
        <v>-98.765257708297014</v>
      </c>
      <c r="G44" s="74">
        <f t="shared" ref="G44:I44" si="7">G40+10*LOG10(G42)</f>
        <v>-98.884249941294101</v>
      </c>
      <c r="H44" s="74">
        <f t="shared" si="7"/>
        <v>-98.884249941294101</v>
      </c>
      <c r="I44" s="74">
        <f t="shared" si="7"/>
        <v>-98.884249941294101</v>
      </c>
      <c r="J44" s="12">
        <f>J40+10*LOG10(J42)</f>
        <v>-97.634862575211102</v>
      </c>
      <c r="K44" s="12">
        <f>K40+10*LOG10(K42)</f>
        <v>-97.634862575211102</v>
      </c>
      <c r="L44" s="12">
        <f>L40+10*LOG10(L42)</f>
        <v>-97.634862575211102</v>
      </c>
    </row>
    <row r="45" spans="1:12" ht="15" x14ac:dyDescent="0.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12" t="s">
        <v>16</v>
      </c>
      <c r="K45" s="12" t="s">
        <v>16</v>
      </c>
      <c r="L45" s="12" t="s">
        <v>16</v>
      </c>
    </row>
    <row r="46" spans="1:12" ht="15" x14ac:dyDescent="0.15">
      <c r="A46" s="29" t="s">
        <v>75</v>
      </c>
      <c r="B46" s="19">
        <v>-4.9000000000000004</v>
      </c>
      <c r="C46" s="19">
        <v>-4.9000000000000004</v>
      </c>
      <c r="D46" s="19">
        <v>-1.2</v>
      </c>
      <c r="E46" s="19">
        <v>-8.25</v>
      </c>
      <c r="F46" s="19">
        <v>-3.21</v>
      </c>
      <c r="G46" s="78">
        <v>-6.98</v>
      </c>
      <c r="H46" s="78">
        <v>-6.98</v>
      </c>
      <c r="I46" s="78">
        <v>-2.76</v>
      </c>
      <c r="J46" s="15">
        <v>-5.8</v>
      </c>
      <c r="K46" s="15">
        <v>-5.8</v>
      </c>
      <c r="L46" s="15">
        <v>-1.46</v>
      </c>
    </row>
    <row r="47" spans="1:12" ht="15" x14ac:dyDescent="0.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</row>
    <row r="48" spans="1:12" ht="30" x14ac:dyDescent="0.15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12" t="s">
        <v>16</v>
      </c>
      <c r="K48" s="12" t="s">
        <v>16</v>
      </c>
      <c r="L48" s="12" t="s">
        <v>16</v>
      </c>
    </row>
    <row r="49" spans="1:12" ht="33.75" customHeight="1" x14ac:dyDescent="0.1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8">
        <v>0</v>
      </c>
      <c r="K49" s="8">
        <v>0</v>
      </c>
      <c r="L49" s="8">
        <v>0</v>
      </c>
    </row>
    <row r="50" spans="1:12" ht="30" x14ac:dyDescent="0.1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9" t="s">
        <v>16</v>
      </c>
      <c r="K50" s="9" t="s">
        <v>16</v>
      </c>
      <c r="L50" s="9" t="s">
        <v>16</v>
      </c>
    </row>
    <row r="51" spans="1:12" ht="30" x14ac:dyDescent="0.15">
      <c r="A51" s="7" t="s">
        <v>82</v>
      </c>
      <c r="B51" s="12">
        <f>B44+B46+B47-B49</f>
        <v>-101.78424994129411</v>
      </c>
      <c r="C51" s="12">
        <f>C44+C46+C47-C49</f>
        <v>-101.78424994129411</v>
      </c>
      <c r="D51" s="12">
        <f>D44+D46+D47-D49</f>
        <v>-98.084249941294104</v>
      </c>
      <c r="E51" s="12">
        <f>E44+E46+E47-E49</f>
        <v>-105.01525770829701</v>
      </c>
      <c r="F51" s="12">
        <f>F44+F46+F47-F49</f>
        <v>-99.975257708297008</v>
      </c>
      <c r="G51" s="74">
        <f t="shared" ref="G51:I51" si="8">G44+G46+G47-G49</f>
        <v>-103.8642499412941</v>
      </c>
      <c r="H51" s="74">
        <f t="shared" si="8"/>
        <v>-103.8642499412941</v>
      </c>
      <c r="I51" s="74">
        <f t="shared" si="8"/>
        <v>-99.644249941294106</v>
      </c>
      <c r="J51" s="12">
        <f>J44+J46+J47-J49</f>
        <v>-101.4348625752111</v>
      </c>
      <c r="K51" s="12">
        <f>K44+K46+K47-K49</f>
        <v>-101.4348625752111</v>
      </c>
      <c r="L51" s="12">
        <f>L44+L46+L47-L49</f>
        <v>-97.094862575211096</v>
      </c>
    </row>
    <row r="52" spans="1:12" ht="30" x14ac:dyDescent="0.15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25" t="s">
        <v>16</v>
      </c>
      <c r="K52" s="25" t="s">
        <v>16</v>
      </c>
      <c r="L52" s="25" t="s">
        <v>16</v>
      </c>
    </row>
    <row r="53" spans="1:12" ht="30" x14ac:dyDescent="0.15">
      <c r="A53" s="30" t="s">
        <v>85</v>
      </c>
      <c r="B53" s="23">
        <f t="shared" ref="B53:G53" si="9">B26+B30+B33-B34-B51</f>
        <v>158.93089986991947</v>
      </c>
      <c r="C53" s="23">
        <f t="shared" si="9"/>
        <v>155.93089986991947</v>
      </c>
      <c r="D53" s="23">
        <f t="shared" si="9"/>
        <v>152.23089986991948</v>
      </c>
      <c r="E53" s="23">
        <f t="shared" si="9"/>
        <v>154.73089986991948</v>
      </c>
      <c r="F53" s="23">
        <f t="shared" si="9"/>
        <v>146.69089986991946</v>
      </c>
      <c r="G53" s="79">
        <f t="shared" si="9"/>
        <v>161.01089986991948</v>
      </c>
      <c r="H53" s="79">
        <f t="shared" ref="H53:I53" si="10">H26+H30+H33-H34-H51</f>
        <v>158.01089986991948</v>
      </c>
      <c r="I53" s="79">
        <f t="shared" si="10"/>
        <v>153.79089986991949</v>
      </c>
      <c r="J53" s="23">
        <f>J26+J30+J33-J34-J51</f>
        <v>156.82059991327966</v>
      </c>
      <c r="K53" s="23">
        <f t="shared" ref="K53:L53" si="11">K26+K30+K33-K34-K51</f>
        <v>153.82059991327966</v>
      </c>
      <c r="L53" s="23">
        <f t="shared" si="11"/>
        <v>149.48059991327966</v>
      </c>
    </row>
    <row r="54" spans="1:12" x14ac:dyDescent="0.15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</row>
    <row r="55" spans="1:12" ht="16.5" customHeight="1" x14ac:dyDescent="0.1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91">
        <v>8</v>
      </c>
      <c r="K55" s="91">
        <v>8</v>
      </c>
      <c r="L55" s="91">
        <v>8</v>
      </c>
    </row>
    <row r="56" spans="1:12" ht="30" x14ac:dyDescent="0.15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26" t="s">
        <v>16</v>
      </c>
      <c r="K56" s="26" t="s">
        <v>16</v>
      </c>
      <c r="L56" s="26" t="s">
        <v>16</v>
      </c>
    </row>
    <row r="57" spans="1:12" ht="30" x14ac:dyDescent="0.15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91">
        <v>5.13</v>
      </c>
      <c r="K57" s="91">
        <v>5.13</v>
      </c>
      <c r="L57" s="91">
        <v>5.13</v>
      </c>
    </row>
    <row r="58" spans="1:12" ht="15" x14ac:dyDescent="0.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91">
        <v>0</v>
      </c>
      <c r="K58" s="91">
        <v>0</v>
      </c>
      <c r="L58" s="91">
        <v>0</v>
      </c>
    </row>
    <row r="59" spans="1:12" ht="15" x14ac:dyDescent="0.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91">
        <v>12.5</v>
      </c>
      <c r="K59" s="91">
        <v>12.5</v>
      </c>
      <c r="L59" s="91">
        <v>12.5</v>
      </c>
    </row>
    <row r="60" spans="1:12" ht="15" x14ac:dyDescent="0.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91">
        <v>0</v>
      </c>
      <c r="K60" s="91">
        <v>0</v>
      </c>
      <c r="L60" s="91">
        <v>0</v>
      </c>
    </row>
    <row r="61" spans="1:12" ht="30" x14ac:dyDescent="0.15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25" t="s">
        <v>16</v>
      </c>
      <c r="K61" s="25" t="s">
        <v>16</v>
      </c>
      <c r="L61" s="25" t="s">
        <v>16</v>
      </c>
    </row>
    <row r="62" spans="1:12" ht="30" x14ac:dyDescent="0.15">
      <c r="A62" s="30" t="s">
        <v>111</v>
      </c>
      <c r="B62" s="23">
        <f t="shared" ref="B62:G62" si="12">B53-B57+B58-B59+B60</f>
        <v>141.30089986991948</v>
      </c>
      <c r="C62" s="23">
        <f t="shared" si="12"/>
        <v>138.30089986991948</v>
      </c>
      <c r="D62" s="23">
        <f t="shared" si="12"/>
        <v>134.60089986991949</v>
      </c>
      <c r="E62" s="23">
        <f t="shared" si="12"/>
        <v>137.10089986991949</v>
      </c>
      <c r="F62" s="23">
        <f t="shared" si="12"/>
        <v>129.06089986991947</v>
      </c>
      <c r="G62" s="79">
        <f t="shared" si="12"/>
        <v>143.38089986991949</v>
      </c>
      <c r="H62" s="79">
        <f t="shared" ref="H62:I62" si="13">H53-H57+H58-H59+H60</f>
        <v>140.38089986991949</v>
      </c>
      <c r="I62" s="79">
        <f t="shared" si="13"/>
        <v>136.16089986991949</v>
      </c>
      <c r="J62" s="23">
        <f>J53-J57+J58-J59+J60</f>
        <v>139.19059991327967</v>
      </c>
      <c r="K62" s="23">
        <f t="shared" ref="K62:L62" si="14">K53-K57+K58-K59+K60</f>
        <v>136.19059991327967</v>
      </c>
      <c r="L62" s="23">
        <f t="shared" si="14"/>
        <v>131.85059991327967</v>
      </c>
    </row>
    <row r="63" spans="1:12" x14ac:dyDescent="0.15">
      <c r="C63" s="2"/>
      <c r="D63" s="2"/>
      <c r="F63" s="2"/>
      <c r="H63" s="82"/>
      <c r="I63" s="82"/>
      <c r="K63" s="2"/>
      <c r="L63" s="2"/>
    </row>
    <row r="64" spans="1:12" ht="15" x14ac:dyDescent="0.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25" t="s">
        <v>16</v>
      </c>
      <c r="K64" s="25" t="s">
        <v>16</v>
      </c>
      <c r="L64" s="25" t="s">
        <v>16</v>
      </c>
    </row>
    <row r="65" spans="1:12" ht="15" x14ac:dyDescent="0.15">
      <c r="A65" s="30" t="s">
        <v>98</v>
      </c>
      <c r="B65" s="23">
        <f>B17-B23-B51+B21+B33</f>
        <v>145.90000000000003</v>
      </c>
      <c r="C65" s="23">
        <f>C17-C23-C51+C21+C33</f>
        <v>145.90000000000003</v>
      </c>
      <c r="D65" s="23">
        <f>D17-D23-D51+D21+D33</f>
        <v>142.20000000000005</v>
      </c>
      <c r="E65" s="23">
        <f>E17-E23-E51+E21+E33</f>
        <v>149.25000000000003</v>
      </c>
      <c r="F65" s="23">
        <f>F17-F23-F51+F21+F33</f>
        <v>144.21000000000004</v>
      </c>
      <c r="G65" s="79">
        <f t="shared" ref="G65:I65" si="15">G17-G23-G51+G21+G33</f>
        <v>147.98000000000005</v>
      </c>
      <c r="H65" s="79">
        <f t="shared" si="15"/>
        <v>147.98000000000005</v>
      </c>
      <c r="I65" s="79">
        <f t="shared" si="15"/>
        <v>143.76000000000005</v>
      </c>
      <c r="J65" s="23">
        <f>J17-J23-J51+J21+J33</f>
        <v>146.80000000000004</v>
      </c>
      <c r="K65" s="23">
        <f>K17-K23-K51+K21+K33</f>
        <v>146.80000000000004</v>
      </c>
      <c r="L65" s="23">
        <f>L17-L23-L51+L21+L33</f>
        <v>142.46000000000004</v>
      </c>
    </row>
  </sheetData>
  <mergeCells count="4">
    <mergeCell ref="B1:D1"/>
    <mergeCell ref="E1:F1"/>
    <mergeCell ref="G1:I1"/>
    <mergeCell ref="J1:L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K6" sqref="K6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9" width="15.625" style="1" customWidth="1"/>
    <col min="10" max="16384" width="9" style="1"/>
  </cols>
  <sheetData>
    <row r="1" spans="1:9" ht="14.25" customHeight="1" x14ac:dyDescent="0.15">
      <c r="A1" s="3"/>
      <c r="B1" s="89" t="s">
        <v>102</v>
      </c>
      <c r="C1" s="89"/>
      <c r="D1" s="89" t="s">
        <v>103</v>
      </c>
      <c r="E1" s="89"/>
      <c r="F1" s="90" t="s">
        <v>116</v>
      </c>
      <c r="G1" s="90"/>
      <c r="H1" s="89" t="s">
        <v>117</v>
      </c>
      <c r="I1" s="89"/>
    </row>
    <row r="2" spans="1:9" ht="29.25" customHeight="1" x14ac:dyDescent="0.15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</row>
    <row r="3" spans="1:9" ht="15" x14ac:dyDescent="0.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</row>
    <row r="4" spans="1:9" ht="15" x14ac:dyDescent="0.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</row>
    <row r="5" spans="1:9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</row>
    <row r="6" spans="1:9" ht="15" x14ac:dyDescent="0.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</row>
    <row r="7" spans="1:9" ht="15" x14ac:dyDescent="0.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</row>
    <row r="8" spans="1:9" ht="15" x14ac:dyDescent="0.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</row>
    <row r="9" spans="1:9" ht="15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</row>
    <row r="10" spans="1:9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</row>
    <row r="11" spans="1:9" x14ac:dyDescent="0.15">
      <c r="A11" s="4" t="s">
        <v>24</v>
      </c>
      <c r="B11" s="13"/>
      <c r="C11" s="13"/>
      <c r="D11" s="13"/>
      <c r="E11" s="13"/>
      <c r="F11" s="75"/>
      <c r="G11" s="75"/>
      <c r="H11" s="13"/>
      <c r="I11" s="13"/>
    </row>
    <row r="12" spans="1:9" ht="15" customHeight="1" x14ac:dyDescent="0.1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</row>
    <row r="13" spans="1:9" ht="15" x14ac:dyDescent="0.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91">
        <v>4</v>
      </c>
      <c r="I13" s="91">
        <v>4</v>
      </c>
    </row>
    <row r="14" spans="1:9" ht="15" x14ac:dyDescent="0.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</row>
    <row r="15" spans="1:9" ht="15" x14ac:dyDescent="0.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</row>
    <row r="16" spans="1:9" ht="15" x14ac:dyDescent="0.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</row>
    <row r="17" spans="1:9" ht="30" x14ac:dyDescent="0.1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</row>
    <row r="18" spans="1:9" ht="45" x14ac:dyDescent="0.1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>H19+10*LOG10(H12/H14)-H20</f>
        <v>0</v>
      </c>
      <c r="I18" s="12">
        <f>I19+10*LOG10(I12/I14)-I20</f>
        <v>-3</v>
      </c>
    </row>
    <row r="19" spans="1:9" ht="15" x14ac:dyDescent="0.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</row>
    <row r="20" spans="1:9" ht="45" x14ac:dyDescent="0.1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</row>
    <row r="21" spans="1:9" ht="61.5" customHeight="1" x14ac:dyDescent="0.15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</row>
    <row r="22" spans="1:9" ht="15" x14ac:dyDescent="0.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</row>
    <row r="23" spans="1:9" ht="15" x14ac:dyDescent="0.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</row>
    <row r="24" spans="1:9" ht="30" x14ac:dyDescent="0.1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</row>
    <row r="25" spans="1:9" ht="15" x14ac:dyDescent="0.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</row>
    <row r="26" spans="1:9" ht="15" x14ac:dyDescent="0.15">
      <c r="A26" s="7" t="s">
        <v>51</v>
      </c>
      <c r="B26" s="8">
        <f t="shared" ref="B26:G26" si="1">B17+B18+B21-B23-B24</f>
        <v>22</v>
      </c>
      <c r="C26" s="8">
        <f t="shared" si="1"/>
        <v>19</v>
      </c>
      <c r="D26" s="8">
        <f t="shared" si="1"/>
        <v>22</v>
      </c>
      <c r="E26" s="8">
        <f t="shared" si="1"/>
        <v>19</v>
      </c>
      <c r="F26" s="71">
        <f t="shared" si="1"/>
        <v>22</v>
      </c>
      <c r="G26" s="71">
        <f t="shared" si="1"/>
        <v>19</v>
      </c>
      <c r="H26" s="8">
        <f>H17+H18+H21-H23-H24</f>
        <v>22</v>
      </c>
      <c r="I26" s="8">
        <f>I17+I18+I21-I23-I24</f>
        <v>19</v>
      </c>
    </row>
    <row r="27" spans="1:9" x14ac:dyDescent="0.15">
      <c r="A27" s="4" t="s">
        <v>52</v>
      </c>
      <c r="B27" s="13"/>
      <c r="C27" s="13"/>
      <c r="D27" s="13"/>
      <c r="E27" s="13"/>
      <c r="F27" s="75"/>
      <c r="G27" s="75"/>
      <c r="H27" s="13"/>
      <c r="I27" s="13"/>
    </row>
    <row r="28" spans="1:9" ht="15" x14ac:dyDescent="0.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</row>
    <row r="29" spans="1:9" ht="15" x14ac:dyDescent="0.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91">
        <v>4</v>
      </c>
      <c r="I29" s="91">
        <v>4</v>
      </c>
    </row>
    <row r="30" spans="1:9" ht="45" x14ac:dyDescent="0.15">
      <c r="A30" s="7" t="s">
        <v>56</v>
      </c>
      <c r="B30" s="12">
        <f t="shared" ref="B30:G30" si="2">B31+10*LOG10(B28/B13)-B32</f>
        <v>17.030899869919438</v>
      </c>
      <c r="C30" s="12">
        <f t="shared" si="2"/>
        <v>17.030899869919438</v>
      </c>
      <c r="D30" s="12">
        <f t="shared" si="2"/>
        <v>9.4808998699194369</v>
      </c>
      <c r="E30" s="12">
        <f t="shared" si="2"/>
        <v>9.4808998699194369</v>
      </c>
      <c r="F30" s="74">
        <f t="shared" si="2"/>
        <v>17.030899869919438</v>
      </c>
      <c r="G30" s="74">
        <f t="shared" si="2"/>
        <v>17.030899869919438</v>
      </c>
      <c r="H30" s="12">
        <f>H31+10*LOG10(H28/H13)-H32</f>
        <v>14.020599913279625</v>
      </c>
      <c r="I30" s="12">
        <f>I31+10*LOG10(I28/I13)-I32</f>
        <v>14.020599913279625</v>
      </c>
    </row>
    <row r="31" spans="1:9" ht="15" x14ac:dyDescent="0.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</row>
    <row r="32" spans="1:9" ht="45" x14ac:dyDescent="0.15">
      <c r="A32" s="17" t="s">
        <v>58</v>
      </c>
      <c r="B32" s="15">
        <v>0</v>
      </c>
      <c r="C32" s="15">
        <v>0</v>
      </c>
      <c r="D32" s="15">
        <v>7.55</v>
      </c>
      <c r="E32" s="15">
        <v>7.55</v>
      </c>
      <c r="F32" s="76">
        <v>0</v>
      </c>
      <c r="G32" s="76">
        <v>0</v>
      </c>
      <c r="H32" s="91">
        <v>0</v>
      </c>
      <c r="I32" s="91">
        <v>0</v>
      </c>
    </row>
    <row r="33" spans="1:9" ht="28.5" x14ac:dyDescent="0.1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</row>
    <row r="34" spans="1:9" ht="30" x14ac:dyDescent="0.1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</row>
    <row r="35" spans="1:9" ht="15" x14ac:dyDescent="0.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</row>
    <row r="36" spans="1:9" ht="15" x14ac:dyDescent="0.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</row>
    <row r="37" spans="1:9" ht="15" x14ac:dyDescent="0.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</row>
    <row r="38" spans="1:9" ht="15" x14ac:dyDescent="0.1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91">
        <v>-999</v>
      </c>
      <c r="I38" s="91">
        <v>-999</v>
      </c>
    </row>
    <row r="39" spans="1:9" ht="30" x14ac:dyDescent="0.15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</row>
    <row r="40" spans="1:9" ht="30" x14ac:dyDescent="0.15">
      <c r="A40" s="7" t="s">
        <v>109</v>
      </c>
      <c r="B40" s="12">
        <f t="shared" ref="B40:G40" si="3">10*LOG10(10^((B35+B36)/10)+10^(B38/10))</f>
        <v>-169.00000000000003</v>
      </c>
      <c r="C40" s="12">
        <f t="shared" si="3"/>
        <v>-169.00000000000003</v>
      </c>
      <c r="D40" s="12">
        <f t="shared" si="3"/>
        <v>-169.00000000000003</v>
      </c>
      <c r="E40" s="12">
        <f t="shared" si="3"/>
        <v>-169.00000000000003</v>
      </c>
      <c r="F40" s="74">
        <f t="shared" si="3"/>
        <v>-169.00000000000003</v>
      </c>
      <c r="G40" s="74">
        <f t="shared" si="3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</row>
    <row r="41" spans="1:9" ht="15" x14ac:dyDescent="0.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</row>
    <row r="42" spans="1:9" ht="15" x14ac:dyDescent="0.15">
      <c r="A42" s="21" t="s">
        <v>70</v>
      </c>
      <c r="B42" s="12">
        <f t="shared" ref="B42:G42" si="4">2*180*1000</f>
        <v>360000</v>
      </c>
      <c r="C42" s="12">
        <f t="shared" si="4"/>
        <v>360000</v>
      </c>
      <c r="D42" s="12">
        <f t="shared" si="4"/>
        <v>360000</v>
      </c>
      <c r="E42" s="12">
        <f t="shared" si="4"/>
        <v>360000</v>
      </c>
      <c r="F42" s="74">
        <f t="shared" si="4"/>
        <v>360000</v>
      </c>
      <c r="G42" s="74">
        <f t="shared" si="4"/>
        <v>360000</v>
      </c>
      <c r="H42" s="12">
        <f>2*180*1000</f>
        <v>360000</v>
      </c>
      <c r="I42" s="12">
        <f>2*180*1000</f>
        <v>360000</v>
      </c>
    </row>
    <row r="43" spans="1:9" ht="15" x14ac:dyDescent="0.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</row>
    <row r="44" spans="1:9" ht="15" x14ac:dyDescent="0.15">
      <c r="A44" s="7" t="s">
        <v>72</v>
      </c>
      <c r="B44" s="12">
        <f t="shared" ref="B44:G44" si="5">B40+10*LOG10(B42)</f>
        <v>-113.43697499232715</v>
      </c>
      <c r="C44" s="12">
        <f t="shared" si="5"/>
        <v>-113.43697499232715</v>
      </c>
      <c r="D44" s="12">
        <f t="shared" si="5"/>
        <v>-113.43697499232715</v>
      </c>
      <c r="E44" s="12">
        <f t="shared" si="5"/>
        <v>-113.43697499232715</v>
      </c>
      <c r="F44" s="74">
        <f t="shared" si="5"/>
        <v>-113.43697499232715</v>
      </c>
      <c r="G44" s="74">
        <f t="shared" si="5"/>
        <v>-113.43697499232715</v>
      </c>
      <c r="H44" s="12">
        <f>H40+10*LOG10(H42)</f>
        <v>-113.43697499232715</v>
      </c>
      <c r="I44" s="12">
        <f>I40+10*LOG10(I42)</f>
        <v>-113.43697499232715</v>
      </c>
    </row>
    <row r="45" spans="1:9" ht="15" x14ac:dyDescent="0.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</row>
    <row r="46" spans="1:9" ht="15" x14ac:dyDescent="0.15">
      <c r="A46" s="34" t="s">
        <v>75</v>
      </c>
      <c r="B46" s="19">
        <v>-2</v>
      </c>
      <c r="C46" s="19">
        <v>-2</v>
      </c>
      <c r="D46" s="19">
        <v>-3.29</v>
      </c>
      <c r="E46" s="19">
        <v>-3.29</v>
      </c>
      <c r="F46" s="78">
        <v>-2.0299999999999998</v>
      </c>
      <c r="G46" s="78">
        <v>-2.0299999999999998</v>
      </c>
      <c r="H46" s="15">
        <v>-6.2</v>
      </c>
      <c r="I46" s="15">
        <v>-6.2</v>
      </c>
    </row>
    <row r="47" spans="1:9" ht="15" x14ac:dyDescent="0.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</row>
    <row r="48" spans="1:9" ht="30" x14ac:dyDescent="0.15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</row>
    <row r="49" spans="1:9" ht="33.75" customHeight="1" x14ac:dyDescent="0.1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</row>
    <row r="50" spans="1:9" ht="30" x14ac:dyDescent="0.1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</row>
    <row r="51" spans="1:9" ht="30" x14ac:dyDescent="0.15">
      <c r="A51" s="7" t="s">
        <v>82</v>
      </c>
      <c r="B51" s="12">
        <f t="shared" ref="B51:G51" si="6">B44+B46+B47-B49</f>
        <v>-113.43697499232715</v>
      </c>
      <c r="C51" s="12">
        <f t="shared" si="6"/>
        <v>-113.43697499232715</v>
      </c>
      <c r="D51" s="12">
        <f t="shared" si="6"/>
        <v>-114.72697499232716</v>
      </c>
      <c r="E51" s="12">
        <f t="shared" si="6"/>
        <v>-114.72697499232716</v>
      </c>
      <c r="F51" s="74">
        <f t="shared" si="6"/>
        <v>-113.46697499232715</v>
      </c>
      <c r="G51" s="74">
        <f t="shared" si="6"/>
        <v>-113.46697499232715</v>
      </c>
      <c r="H51" s="12">
        <f>H44+H46+H47-H49</f>
        <v>-117.63697499232715</v>
      </c>
      <c r="I51" s="12">
        <f>I44+I46+I47-I49</f>
        <v>-117.63697499232715</v>
      </c>
    </row>
    <row r="52" spans="1:9" ht="30" x14ac:dyDescent="0.15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</row>
    <row r="53" spans="1:9" ht="30" x14ac:dyDescent="0.15">
      <c r="A53" s="30" t="s">
        <v>85</v>
      </c>
      <c r="B53" s="23">
        <f t="shared" ref="B53:G53" si="7">B26+B30+B33-B34-B51</f>
        <v>149.46787486224659</v>
      </c>
      <c r="C53" s="23">
        <f t="shared" si="7"/>
        <v>146.46787486224659</v>
      </c>
      <c r="D53" s="23">
        <f t="shared" si="7"/>
        <v>143.2078748622466</v>
      </c>
      <c r="E53" s="23">
        <f t="shared" si="7"/>
        <v>140.2078748622466</v>
      </c>
      <c r="F53" s="79">
        <f t="shared" si="7"/>
        <v>149.49787486224659</v>
      </c>
      <c r="G53" s="79">
        <f t="shared" si="7"/>
        <v>146.49787486224659</v>
      </c>
      <c r="H53" s="23">
        <f>H26+H30+H33-H34-H51</f>
        <v>150.65757490560679</v>
      </c>
      <c r="I53" s="23">
        <f>I26+I30+I33-I34-I51</f>
        <v>147.65757490560679</v>
      </c>
    </row>
    <row r="54" spans="1:9" x14ac:dyDescent="0.15">
      <c r="A54" s="4" t="s">
        <v>86</v>
      </c>
      <c r="B54" s="13"/>
      <c r="C54" s="13"/>
      <c r="D54" s="13"/>
      <c r="E54" s="13"/>
      <c r="F54" s="75"/>
      <c r="G54" s="75"/>
      <c r="H54" s="13"/>
      <c r="I54" s="13"/>
    </row>
    <row r="55" spans="1:9" ht="16.5" customHeight="1" x14ac:dyDescent="0.1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91">
        <v>8</v>
      </c>
      <c r="I55" s="91">
        <v>8</v>
      </c>
    </row>
    <row r="56" spans="1:9" ht="30" x14ac:dyDescent="0.15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</row>
    <row r="57" spans="1:9" ht="30" x14ac:dyDescent="0.15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91">
        <v>5.13</v>
      </c>
      <c r="I57" s="91">
        <v>5.13</v>
      </c>
    </row>
    <row r="58" spans="1:9" ht="15" x14ac:dyDescent="0.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91">
        <v>0</v>
      </c>
      <c r="I58" s="91">
        <v>0</v>
      </c>
    </row>
    <row r="59" spans="1:9" ht="15" x14ac:dyDescent="0.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91">
        <v>12.5</v>
      </c>
      <c r="I59" s="91">
        <v>12.5</v>
      </c>
    </row>
    <row r="60" spans="1:9" ht="15" x14ac:dyDescent="0.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91">
        <v>0</v>
      </c>
      <c r="I60" s="91">
        <v>0</v>
      </c>
    </row>
    <row r="61" spans="1:9" ht="30" x14ac:dyDescent="0.15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</row>
    <row r="62" spans="1:9" ht="30" x14ac:dyDescent="0.15">
      <c r="A62" s="30" t="s">
        <v>111</v>
      </c>
      <c r="B62" s="23">
        <f t="shared" ref="B62:G62" si="8">B53-B57+B58-B59+B60</f>
        <v>131.83787486224659</v>
      </c>
      <c r="C62" s="23">
        <f t="shared" si="8"/>
        <v>128.83787486224659</v>
      </c>
      <c r="D62" s="23">
        <f t="shared" si="8"/>
        <v>125.5778748622466</v>
      </c>
      <c r="E62" s="23">
        <f t="shared" si="8"/>
        <v>122.5778748622466</v>
      </c>
      <c r="F62" s="79">
        <f t="shared" si="8"/>
        <v>131.86787486224659</v>
      </c>
      <c r="G62" s="79">
        <f t="shared" si="8"/>
        <v>128.86787486224659</v>
      </c>
      <c r="H62" s="23">
        <f>H53-H57+H58-H59+H60</f>
        <v>133.0275749056068</v>
      </c>
      <c r="I62" s="23">
        <f>I53-I57+I58-I59+I60</f>
        <v>130.0275749056068</v>
      </c>
    </row>
    <row r="63" spans="1:9" x14ac:dyDescent="0.15">
      <c r="B63" s="35"/>
      <c r="C63" s="35"/>
      <c r="D63" s="35"/>
      <c r="E63" s="35"/>
      <c r="F63" s="84"/>
      <c r="G63" s="84"/>
      <c r="H63" s="35"/>
      <c r="I63" s="35"/>
    </row>
    <row r="64" spans="1:9" ht="15" x14ac:dyDescent="0.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</row>
    <row r="65" spans="1:9" ht="15" x14ac:dyDescent="0.15">
      <c r="A65" s="30" t="s">
        <v>98</v>
      </c>
      <c r="B65" s="23">
        <f t="shared" ref="B65:G65" si="9">B17-B23-B51+B21+B33</f>
        <v>136.43697499232715</v>
      </c>
      <c r="C65" s="23">
        <f t="shared" si="9"/>
        <v>136.43697499232715</v>
      </c>
      <c r="D65" s="23">
        <f t="shared" si="9"/>
        <v>137.72697499232714</v>
      </c>
      <c r="E65" s="23">
        <f t="shared" si="9"/>
        <v>137.72697499232714</v>
      </c>
      <c r="F65" s="79">
        <f t="shared" si="9"/>
        <v>136.46697499232715</v>
      </c>
      <c r="G65" s="79">
        <f t="shared" si="9"/>
        <v>136.46697499232715</v>
      </c>
      <c r="H65" s="23">
        <f>H17-H23-H51+H21+H33</f>
        <v>140.63697499232717</v>
      </c>
      <c r="I65" s="23">
        <f>I17-I23-I51+I21+I33</f>
        <v>140.63697499232717</v>
      </c>
    </row>
  </sheetData>
  <mergeCells count="4">
    <mergeCell ref="B1:C1"/>
    <mergeCell ref="D1:E1"/>
    <mergeCell ref="F1:G1"/>
    <mergeCell ref="H1:I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1" customWidth="1"/>
    <col min="5" max="16384" width="9" style="1"/>
  </cols>
  <sheetData>
    <row r="1" spans="1:4" x14ac:dyDescent="0.15">
      <c r="A1" s="3"/>
      <c r="B1" s="89" t="s">
        <v>114</v>
      </c>
      <c r="C1" s="89"/>
      <c r="D1" s="89"/>
    </row>
    <row r="2" spans="1:4" ht="29.25" customHeight="1" x14ac:dyDescent="0.15">
      <c r="A2" s="4" t="s">
        <v>10</v>
      </c>
      <c r="B2" s="5" t="s">
        <v>104</v>
      </c>
      <c r="C2" s="6" t="s">
        <v>105</v>
      </c>
      <c r="D2" s="6" t="s">
        <v>106</v>
      </c>
    </row>
    <row r="3" spans="1:4" ht="15" x14ac:dyDescent="0.15">
      <c r="A3" s="7" t="s">
        <v>11</v>
      </c>
      <c r="B3" s="8">
        <v>0.7</v>
      </c>
      <c r="C3" s="8">
        <v>0.7</v>
      </c>
      <c r="D3" s="8">
        <v>0.7</v>
      </c>
    </row>
    <row r="4" spans="1:4" ht="15" x14ac:dyDescent="0.15">
      <c r="A4" s="7" t="s">
        <v>13</v>
      </c>
      <c r="B4" s="8">
        <v>20</v>
      </c>
      <c r="C4" s="8">
        <v>20</v>
      </c>
      <c r="D4" s="8">
        <v>20</v>
      </c>
    </row>
    <row r="5" spans="1:4" ht="15" x14ac:dyDescent="0.15">
      <c r="A5" s="7" t="s">
        <v>15</v>
      </c>
      <c r="B5" s="9" t="s">
        <v>16</v>
      </c>
      <c r="C5" s="9" t="s">
        <v>16</v>
      </c>
      <c r="D5" s="9" t="s">
        <v>16</v>
      </c>
    </row>
    <row r="6" spans="1:4" ht="15" x14ac:dyDescent="0.15">
      <c r="A6" s="7" t="s">
        <v>17</v>
      </c>
      <c r="B6" s="12" t="s">
        <v>16</v>
      </c>
      <c r="C6" s="12" t="s">
        <v>16</v>
      </c>
      <c r="D6" s="12" t="s">
        <v>16</v>
      </c>
    </row>
    <row r="7" spans="1:4" ht="15" x14ac:dyDescent="0.15">
      <c r="A7" s="7" t="s">
        <v>19</v>
      </c>
      <c r="B7" s="9" t="s">
        <v>16</v>
      </c>
      <c r="C7" s="9" t="s">
        <v>16</v>
      </c>
      <c r="D7" s="9" t="s">
        <v>16</v>
      </c>
    </row>
    <row r="8" spans="1:4" ht="15" x14ac:dyDescent="0.15">
      <c r="A8" s="7" t="s">
        <v>20</v>
      </c>
      <c r="B8" s="27">
        <v>0.1</v>
      </c>
      <c r="C8" s="27">
        <v>0.1</v>
      </c>
      <c r="D8" s="27">
        <v>0.1</v>
      </c>
    </row>
    <row r="9" spans="1:4" ht="15" x14ac:dyDescent="0.15">
      <c r="A9" s="7" t="s">
        <v>21</v>
      </c>
      <c r="B9" s="12" t="s">
        <v>22</v>
      </c>
      <c r="C9" s="12" t="s">
        <v>22</v>
      </c>
      <c r="D9" s="12" t="s">
        <v>22</v>
      </c>
    </row>
    <row r="10" spans="1:4" ht="15" x14ac:dyDescent="0.15">
      <c r="A10" s="7" t="s">
        <v>23</v>
      </c>
      <c r="B10" s="12">
        <v>3</v>
      </c>
      <c r="C10" s="12">
        <v>3</v>
      </c>
      <c r="D10" s="12">
        <v>3</v>
      </c>
    </row>
    <row r="11" spans="1:4" x14ac:dyDescent="0.15">
      <c r="A11" s="4" t="s">
        <v>24</v>
      </c>
      <c r="B11" s="13"/>
      <c r="C11" s="13"/>
      <c r="D11" s="13"/>
    </row>
    <row r="12" spans="1:4" ht="15" customHeight="1" x14ac:dyDescent="0.15">
      <c r="A12" s="7" t="s">
        <v>25</v>
      </c>
      <c r="B12" s="12">
        <v>16</v>
      </c>
      <c r="C12" s="12">
        <v>16</v>
      </c>
      <c r="D12" s="12">
        <v>16</v>
      </c>
    </row>
    <row r="13" spans="1:4" ht="15" x14ac:dyDescent="0.15">
      <c r="A13" s="14" t="s">
        <v>27</v>
      </c>
      <c r="B13" s="15">
        <v>2</v>
      </c>
      <c r="C13" s="15">
        <v>2</v>
      </c>
      <c r="D13" s="15">
        <v>2</v>
      </c>
    </row>
    <row r="14" spans="1:4" ht="15" x14ac:dyDescent="0.15">
      <c r="A14" s="17" t="s">
        <v>29</v>
      </c>
      <c r="B14" s="15">
        <v>2</v>
      </c>
      <c r="C14" s="15">
        <v>2</v>
      </c>
      <c r="D14" s="15">
        <v>2</v>
      </c>
    </row>
    <row r="15" spans="1:4" ht="15" x14ac:dyDescent="0.15">
      <c r="A15" s="10" t="s">
        <v>31</v>
      </c>
      <c r="B15" s="12">
        <v>36</v>
      </c>
      <c r="C15" s="12">
        <v>36</v>
      </c>
      <c r="D15" s="12">
        <v>36</v>
      </c>
    </row>
    <row r="16" spans="1:4" ht="15" x14ac:dyDescent="0.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</row>
    <row r="17" spans="1:4" ht="30" x14ac:dyDescent="0.15">
      <c r="A17" s="7" t="s">
        <v>35</v>
      </c>
      <c r="B17" s="12">
        <f>B15+10*LOG10(B42/1000000)</f>
        <v>41.56302500767287</v>
      </c>
      <c r="C17" s="12">
        <f>C15+10*LOG10(C42/1000000)</f>
        <v>41.56302500767287</v>
      </c>
      <c r="D17" s="12">
        <f>D15+10*LOG10(D42/1000000)</f>
        <v>41.56302500767287</v>
      </c>
    </row>
    <row r="18" spans="1:4" ht="45" x14ac:dyDescent="0.1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</row>
    <row r="19" spans="1:4" ht="15" x14ac:dyDescent="0.15">
      <c r="A19" s="7" t="s">
        <v>39</v>
      </c>
      <c r="B19" s="12">
        <v>8</v>
      </c>
      <c r="C19" s="12">
        <v>8</v>
      </c>
      <c r="D19" s="12">
        <v>8</v>
      </c>
    </row>
    <row r="20" spans="1:4" ht="45" x14ac:dyDescent="0.15">
      <c r="A20" s="17" t="s">
        <v>41</v>
      </c>
      <c r="B20" s="15">
        <v>0</v>
      </c>
      <c r="C20" s="15">
        <v>0</v>
      </c>
      <c r="D20" s="15">
        <v>0</v>
      </c>
    </row>
    <row r="21" spans="1:4" ht="61.5" customHeight="1" x14ac:dyDescent="0.15">
      <c r="A21" s="28" t="s">
        <v>43</v>
      </c>
      <c r="B21" s="19">
        <v>0</v>
      </c>
      <c r="C21" s="19">
        <v>0</v>
      </c>
      <c r="D21" s="19">
        <v>0</v>
      </c>
    </row>
    <row r="22" spans="1:4" ht="15" x14ac:dyDescent="0.15">
      <c r="A22" s="7" t="s">
        <v>45</v>
      </c>
      <c r="B22" s="12">
        <v>0</v>
      </c>
      <c r="C22" s="12">
        <v>0</v>
      </c>
      <c r="D22" s="12">
        <v>0</v>
      </c>
    </row>
    <row r="23" spans="1:4" ht="15" x14ac:dyDescent="0.15">
      <c r="A23" s="7" t="s">
        <v>47</v>
      </c>
      <c r="B23" s="12">
        <v>0</v>
      </c>
      <c r="C23" s="12">
        <v>0</v>
      </c>
      <c r="D23" s="12">
        <v>0</v>
      </c>
    </row>
    <row r="24" spans="1:4" ht="30" x14ac:dyDescent="0.15">
      <c r="A24" s="7" t="s">
        <v>48</v>
      </c>
      <c r="B24" s="12">
        <v>3</v>
      </c>
      <c r="C24" s="12">
        <v>3</v>
      </c>
      <c r="D24" s="12">
        <v>3</v>
      </c>
    </row>
    <row r="25" spans="1:4" ht="15" x14ac:dyDescent="0.15">
      <c r="A25" s="7" t="s">
        <v>49</v>
      </c>
      <c r="B25" s="9" t="s">
        <v>16</v>
      </c>
      <c r="C25" s="9" t="s">
        <v>16</v>
      </c>
      <c r="D25" s="9" t="s">
        <v>16</v>
      </c>
    </row>
    <row r="26" spans="1:4" ht="15" x14ac:dyDescent="0.15">
      <c r="A26" s="7" t="s">
        <v>51</v>
      </c>
      <c r="B26" s="12">
        <f>B17+B18+B21-B23-B24</f>
        <v>55.593924877592308</v>
      </c>
      <c r="C26" s="12">
        <f>C17+C18+C21-C23-C24</f>
        <v>55.593924877592308</v>
      </c>
      <c r="D26" s="12">
        <f>D17+D18+D21-D23-D24</f>
        <v>55.593924877592308</v>
      </c>
    </row>
    <row r="27" spans="1:4" x14ac:dyDescent="0.15">
      <c r="A27" s="4" t="s">
        <v>52</v>
      </c>
      <c r="B27" s="13"/>
      <c r="C27" s="13"/>
      <c r="D27" s="13"/>
    </row>
    <row r="28" spans="1:4" ht="15" x14ac:dyDescent="0.15">
      <c r="A28" s="7" t="s">
        <v>53</v>
      </c>
      <c r="B28" s="12">
        <v>2</v>
      </c>
      <c r="C28" s="12">
        <v>2</v>
      </c>
      <c r="D28" s="12">
        <v>1</v>
      </c>
    </row>
    <row r="29" spans="1:4" ht="15" x14ac:dyDescent="0.15">
      <c r="A29" s="7" t="s">
        <v>54</v>
      </c>
      <c r="B29" s="12">
        <v>2</v>
      </c>
      <c r="C29" s="12">
        <v>2</v>
      </c>
      <c r="D29" s="12">
        <v>1</v>
      </c>
    </row>
    <row r="30" spans="1:4" ht="45" x14ac:dyDescent="0.1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</row>
    <row r="31" spans="1:4" ht="15" x14ac:dyDescent="0.15">
      <c r="A31" s="7" t="s">
        <v>57</v>
      </c>
      <c r="B31" s="12">
        <v>0</v>
      </c>
      <c r="C31" s="12">
        <v>-3</v>
      </c>
      <c r="D31" s="12">
        <v>-3</v>
      </c>
    </row>
    <row r="32" spans="1:4" ht="45" x14ac:dyDescent="0.15">
      <c r="A32" s="16" t="s">
        <v>58</v>
      </c>
      <c r="B32" s="12">
        <v>0</v>
      </c>
      <c r="C32" s="12">
        <v>0</v>
      </c>
      <c r="D32" s="12">
        <v>0</v>
      </c>
    </row>
    <row r="33" spans="1:4" ht="28.5" x14ac:dyDescent="0.15">
      <c r="A33" s="21" t="s">
        <v>107</v>
      </c>
      <c r="B33" s="12">
        <v>0</v>
      </c>
      <c r="C33" s="12">
        <v>0</v>
      </c>
      <c r="D33" s="12">
        <v>0</v>
      </c>
    </row>
    <row r="34" spans="1:4" ht="30" x14ac:dyDescent="0.15">
      <c r="A34" s="7" t="s">
        <v>60</v>
      </c>
      <c r="B34" s="12">
        <v>1</v>
      </c>
      <c r="C34" s="12">
        <v>1</v>
      </c>
      <c r="D34" s="12">
        <v>1</v>
      </c>
    </row>
    <row r="35" spans="1:4" ht="15" x14ac:dyDescent="0.15">
      <c r="A35" s="7" t="s">
        <v>61</v>
      </c>
      <c r="B35" s="8">
        <v>7</v>
      </c>
      <c r="C35" s="8">
        <v>7</v>
      </c>
      <c r="D35" s="8">
        <v>7</v>
      </c>
    </row>
    <row r="36" spans="1:4" ht="15" x14ac:dyDescent="0.15">
      <c r="A36" s="7" t="s">
        <v>62</v>
      </c>
      <c r="B36" s="8">
        <v>-174</v>
      </c>
      <c r="C36" s="8">
        <v>-174</v>
      </c>
      <c r="D36" s="8">
        <v>-174</v>
      </c>
    </row>
    <row r="37" spans="1:4" ht="15" x14ac:dyDescent="0.15">
      <c r="A37" s="16" t="s">
        <v>63</v>
      </c>
      <c r="B37" s="12" t="s">
        <v>16</v>
      </c>
      <c r="C37" s="12" t="s">
        <v>16</v>
      </c>
      <c r="D37" s="12" t="s">
        <v>16</v>
      </c>
    </row>
    <row r="38" spans="1:4" ht="15" x14ac:dyDescent="0.15">
      <c r="A38" s="17" t="s">
        <v>65</v>
      </c>
      <c r="B38" s="15">
        <v>-999</v>
      </c>
      <c r="C38" s="15">
        <v>-999</v>
      </c>
      <c r="D38" s="15">
        <v>-999</v>
      </c>
    </row>
    <row r="39" spans="1:4" ht="30" x14ac:dyDescent="0.15">
      <c r="A39" s="7" t="s">
        <v>108</v>
      </c>
      <c r="B39" s="9" t="s">
        <v>16</v>
      </c>
      <c r="C39" s="9" t="s">
        <v>16</v>
      </c>
      <c r="D39" s="9" t="s">
        <v>16</v>
      </c>
    </row>
    <row r="40" spans="1:4" ht="30" x14ac:dyDescent="0.15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</row>
    <row r="41" spans="1:4" ht="15" x14ac:dyDescent="0.15">
      <c r="A41" s="21" t="s">
        <v>68</v>
      </c>
      <c r="B41" s="12" t="s">
        <v>16</v>
      </c>
      <c r="C41" s="12" t="s">
        <v>16</v>
      </c>
      <c r="D41" s="12" t="s">
        <v>16</v>
      </c>
    </row>
    <row r="42" spans="1:4" ht="15" x14ac:dyDescent="0.15">
      <c r="A42" s="29" t="s">
        <v>70</v>
      </c>
      <c r="B42" s="19">
        <f>20*180*1000</f>
        <v>3600000</v>
      </c>
      <c r="C42" s="19">
        <f t="shared" ref="C42:D42" si="0">20*180*1000</f>
        <v>3600000</v>
      </c>
      <c r="D42" s="19">
        <f t="shared" si="0"/>
        <v>3600000</v>
      </c>
    </row>
    <row r="43" spans="1:4" ht="15" x14ac:dyDescent="0.15">
      <c r="A43" s="7" t="s">
        <v>71</v>
      </c>
      <c r="B43" s="12" t="s">
        <v>16</v>
      </c>
      <c r="C43" s="12" t="s">
        <v>16</v>
      </c>
      <c r="D43" s="12" t="s">
        <v>16</v>
      </c>
    </row>
    <row r="44" spans="1:4" ht="15" x14ac:dyDescent="0.15">
      <c r="A44" s="7" t="s">
        <v>72</v>
      </c>
      <c r="B44" s="12">
        <f>B40+10*LOG10(B42)</f>
        <v>-101.43697499232717</v>
      </c>
      <c r="C44" s="12">
        <f>C40+10*LOG10(C42)</f>
        <v>-101.43697499232717</v>
      </c>
      <c r="D44" s="12">
        <f>D40+10*LOG10(D42)</f>
        <v>-101.43697499232717</v>
      </c>
    </row>
    <row r="45" spans="1:4" ht="15" x14ac:dyDescent="0.15">
      <c r="A45" s="21" t="s">
        <v>73</v>
      </c>
      <c r="B45" s="12" t="s">
        <v>16</v>
      </c>
      <c r="C45" s="12" t="s">
        <v>16</v>
      </c>
      <c r="D45" s="12" t="s">
        <v>16</v>
      </c>
    </row>
    <row r="46" spans="1:4" ht="15" x14ac:dyDescent="0.15">
      <c r="A46" s="29" t="s">
        <v>75</v>
      </c>
      <c r="B46" s="19">
        <v>-7.4</v>
      </c>
      <c r="C46" s="19">
        <v>-7.4</v>
      </c>
      <c r="D46" s="19">
        <v>-2.7</v>
      </c>
    </row>
    <row r="47" spans="1:4" ht="15" x14ac:dyDescent="0.15">
      <c r="A47" s="7" t="s">
        <v>76</v>
      </c>
      <c r="B47" s="12">
        <v>2</v>
      </c>
      <c r="C47" s="12">
        <v>2</v>
      </c>
      <c r="D47" s="12">
        <v>2</v>
      </c>
    </row>
    <row r="48" spans="1:4" ht="30" x14ac:dyDescent="0.15">
      <c r="A48" s="7" t="s">
        <v>77</v>
      </c>
      <c r="B48" s="12" t="s">
        <v>16</v>
      </c>
      <c r="C48" s="12" t="s">
        <v>16</v>
      </c>
      <c r="D48" s="12" t="s">
        <v>16</v>
      </c>
    </row>
    <row r="49" spans="1:4" ht="33.75" customHeight="1" x14ac:dyDescent="0.15">
      <c r="A49" s="7" t="s">
        <v>79</v>
      </c>
      <c r="B49" s="8">
        <v>0</v>
      </c>
      <c r="C49" s="8">
        <v>0</v>
      </c>
      <c r="D49" s="8">
        <v>0</v>
      </c>
    </row>
    <row r="50" spans="1:4" ht="30" x14ac:dyDescent="0.15">
      <c r="A50" s="7" t="s">
        <v>80</v>
      </c>
      <c r="B50" s="9" t="s">
        <v>16</v>
      </c>
      <c r="C50" s="9" t="s">
        <v>16</v>
      </c>
      <c r="D50" s="9" t="s">
        <v>16</v>
      </c>
    </row>
    <row r="51" spans="1:4" ht="30" x14ac:dyDescent="0.15">
      <c r="A51" s="7" t="s">
        <v>82</v>
      </c>
      <c r="B51" s="12">
        <f>B44+B46+B47-B49</f>
        <v>-106.83697499232717</v>
      </c>
      <c r="C51" s="12">
        <f>C44+C46+C47-C49</f>
        <v>-106.83697499232717</v>
      </c>
      <c r="D51" s="12">
        <f>D44+D46+D47-D49</f>
        <v>-102.13697499232717</v>
      </c>
    </row>
    <row r="52" spans="1:4" ht="30" x14ac:dyDescent="0.15">
      <c r="A52" s="24" t="s">
        <v>83</v>
      </c>
      <c r="B52" s="25" t="s">
        <v>16</v>
      </c>
      <c r="C52" s="25" t="s">
        <v>16</v>
      </c>
      <c r="D52" s="25" t="s">
        <v>16</v>
      </c>
    </row>
    <row r="53" spans="1:4" ht="30" x14ac:dyDescent="0.15">
      <c r="A53" s="30" t="s">
        <v>85</v>
      </c>
      <c r="B53" s="23">
        <f>B26+B30+B33-B34-B51</f>
        <v>161.43089986991947</v>
      </c>
      <c r="C53" s="23">
        <f t="shared" ref="C53:D53" si="1">C26+C30+C33-C34-C51</f>
        <v>158.43089986991947</v>
      </c>
      <c r="D53" s="23">
        <f t="shared" si="1"/>
        <v>153.73089986991948</v>
      </c>
    </row>
    <row r="54" spans="1:4" x14ac:dyDescent="0.15">
      <c r="A54" s="4" t="s">
        <v>86</v>
      </c>
      <c r="B54" s="13"/>
      <c r="C54" s="13"/>
      <c r="D54" s="13"/>
    </row>
    <row r="55" spans="1:4" ht="16.5" customHeight="1" x14ac:dyDescent="0.15">
      <c r="A55" s="17" t="s">
        <v>87</v>
      </c>
      <c r="B55" s="15">
        <v>8</v>
      </c>
      <c r="C55" s="15">
        <v>8</v>
      </c>
      <c r="D55" s="15">
        <v>8</v>
      </c>
    </row>
    <row r="56" spans="1:4" ht="30" x14ac:dyDescent="0.15">
      <c r="A56" s="16" t="s">
        <v>89</v>
      </c>
      <c r="B56" s="26" t="s">
        <v>16</v>
      </c>
      <c r="C56" s="26" t="s">
        <v>16</v>
      </c>
      <c r="D56" s="26" t="s">
        <v>16</v>
      </c>
    </row>
    <row r="57" spans="1:4" ht="30" x14ac:dyDescent="0.15">
      <c r="A57" s="14" t="s">
        <v>90</v>
      </c>
      <c r="B57" s="15">
        <v>5.13</v>
      </c>
      <c r="C57" s="15">
        <v>5.13</v>
      </c>
      <c r="D57" s="15">
        <v>5.13</v>
      </c>
    </row>
    <row r="58" spans="1:4" ht="15" x14ac:dyDescent="0.15">
      <c r="A58" s="17" t="s">
        <v>91</v>
      </c>
      <c r="B58" s="15">
        <v>0</v>
      </c>
      <c r="C58" s="15">
        <v>0</v>
      </c>
      <c r="D58" s="15">
        <v>0</v>
      </c>
    </row>
    <row r="59" spans="1:4" ht="15" x14ac:dyDescent="0.15">
      <c r="A59" s="17" t="s">
        <v>92</v>
      </c>
      <c r="B59" s="15">
        <v>12.5</v>
      </c>
      <c r="C59" s="15">
        <v>12.5</v>
      </c>
      <c r="D59" s="15">
        <v>12.5</v>
      </c>
    </row>
    <row r="60" spans="1:4" ht="15" x14ac:dyDescent="0.15">
      <c r="A60" s="17" t="s">
        <v>93</v>
      </c>
      <c r="B60" s="15">
        <v>0</v>
      </c>
      <c r="C60" s="15">
        <v>0</v>
      </c>
      <c r="D60" s="15">
        <v>0</v>
      </c>
    </row>
    <row r="61" spans="1:4" ht="30" x14ac:dyDescent="0.15">
      <c r="A61" s="31" t="s">
        <v>110</v>
      </c>
      <c r="B61" s="25" t="s">
        <v>16</v>
      </c>
      <c r="C61" s="25" t="s">
        <v>16</v>
      </c>
      <c r="D61" s="25" t="s">
        <v>16</v>
      </c>
    </row>
    <row r="62" spans="1:4" ht="30" x14ac:dyDescent="0.15">
      <c r="A62" s="30" t="s">
        <v>111</v>
      </c>
      <c r="B62" s="23">
        <f>B53-B57+B58-B59+B60</f>
        <v>143.80089986991948</v>
      </c>
      <c r="C62" s="23">
        <f t="shared" ref="C62:D62" si="2">C53-C57+C58-C59+C60</f>
        <v>140.80089986991948</v>
      </c>
      <c r="D62" s="23">
        <f t="shared" si="2"/>
        <v>136.10089986991949</v>
      </c>
    </row>
    <row r="63" spans="1:4" x14ac:dyDescent="0.15">
      <c r="C63" s="2"/>
      <c r="D63" s="2"/>
    </row>
    <row r="64" spans="1:4" ht="15" x14ac:dyDescent="0.15">
      <c r="A64" s="31" t="s">
        <v>97</v>
      </c>
      <c r="B64" s="25" t="s">
        <v>16</v>
      </c>
      <c r="C64" s="25" t="s">
        <v>16</v>
      </c>
      <c r="D64" s="25" t="s">
        <v>16</v>
      </c>
    </row>
    <row r="65" spans="1:4" ht="15" x14ac:dyDescent="0.15">
      <c r="A65" s="30" t="s">
        <v>98</v>
      </c>
      <c r="B65" s="23">
        <f>B17-B23-B51+B21+B33</f>
        <v>148.40000000000003</v>
      </c>
      <c r="C65" s="23">
        <f>C17-C23-C51+C21+C33</f>
        <v>148.40000000000003</v>
      </c>
      <c r="D65" s="23">
        <f>D17-D23-D51+D21+D33</f>
        <v>143.70000000000005</v>
      </c>
    </row>
  </sheetData>
  <mergeCells count="1">
    <mergeCell ref="B1:D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1" customWidth="1"/>
    <col min="4" max="16384" width="9" style="1"/>
  </cols>
  <sheetData>
    <row r="1" spans="1:3" x14ac:dyDescent="0.15">
      <c r="A1" s="3"/>
      <c r="B1" s="89" t="s">
        <v>114</v>
      </c>
      <c r="C1" s="89"/>
    </row>
    <row r="2" spans="1:3" ht="29.25" customHeight="1" x14ac:dyDescent="0.15">
      <c r="A2" s="4" t="s">
        <v>10</v>
      </c>
      <c r="B2" s="5" t="s">
        <v>104</v>
      </c>
      <c r="C2" s="6" t="s">
        <v>112</v>
      </c>
    </row>
    <row r="3" spans="1:3" ht="15" x14ac:dyDescent="0.15">
      <c r="A3" s="7" t="s">
        <v>11</v>
      </c>
      <c r="B3" s="8">
        <v>0.7</v>
      </c>
      <c r="C3" s="8">
        <v>0.7</v>
      </c>
    </row>
    <row r="4" spans="1:3" ht="15" x14ac:dyDescent="0.15">
      <c r="A4" s="7" t="s">
        <v>13</v>
      </c>
      <c r="B4" s="8">
        <v>20</v>
      </c>
      <c r="C4" s="8">
        <v>20</v>
      </c>
    </row>
    <row r="5" spans="1:3" ht="15" x14ac:dyDescent="0.15">
      <c r="A5" s="7" t="s">
        <v>15</v>
      </c>
      <c r="B5" s="9" t="s">
        <v>16</v>
      </c>
      <c r="C5" s="9" t="s">
        <v>16</v>
      </c>
    </row>
    <row r="6" spans="1:3" ht="15" x14ac:dyDescent="0.15">
      <c r="A6" s="7" t="s">
        <v>17</v>
      </c>
      <c r="B6" s="9" t="s">
        <v>16</v>
      </c>
      <c r="C6" s="9" t="s">
        <v>16</v>
      </c>
    </row>
    <row r="7" spans="1:3" ht="30" x14ac:dyDescent="0.15">
      <c r="A7" s="10" t="s">
        <v>115</v>
      </c>
      <c r="B7" s="11">
        <v>0.01</v>
      </c>
      <c r="C7" s="11">
        <v>0.01</v>
      </c>
    </row>
    <row r="8" spans="1:3" ht="15" x14ac:dyDescent="0.15">
      <c r="A8" s="7" t="s">
        <v>20</v>
      </c>
      <c r="B8" s="9" t="s">
        <v>16</v>
      </c>
      <c r="C8" s="9" t="s">
        <v>16</v>
      </c>
    </row>
    <row r="9" spans="1:3" ht="15" x14ac:dyDescent="0.15">
      <c r="A9" s="7" t="s">
        <v>21</v>
      </c>
      <c r="B9" s="12" t="s">
        <v>22</v>
      </c>
      <c r="C9" s="12" t="s">
        <v>22</v>
      </c>
    </row>
    <row r="10" spans="1:3" ht="15" x14ac:dyDescent="0.15">
      <c r="A10" s="7" t="s">
        <v>23</v>
      </c>
      <c r="B10" s="12">
        <v>3</v>
      </c>
      <c r="C10" s="12">
        <v>3</v>
      </c>
    </row>
    <row r="11" spans="1:3" x14ac:dyDescent="0.15">
      <c r="A11" s="4" t="s">
        <v>24</v>
      </c>
      <c r="B11" s="13"/>
      <c r="C11" s="13"/>
    </row>
    <row r="12" spans="1:3" ht="15" customHeight="1" x14ac:dyDescent="0.15">
      <c r="A12" s="7" t="s">
        <v>25</v>
      </c>
      <c r="B12" s="8">
        <v>1</v>
      </c>
      <c r="C12" s="8">
        <v>1</v>
      </c>
    </row>
    <row r="13" spans="1:3" ht="15" x14ac:dyDescent="0.15">
      <c r="A13" s="14" t="s">
        <v>27</v>
      </c>
      <c r="B13" s="15">
        <v>2</v>
      </c>
      <c r="C13" s="15">
        <v>2</v>
      </c>
    </row>
    <row r="14" spans="1:3" ht="15" x14ac:dyDescent="0.15">
      <c r="A14" s="16" t="s">
        <v>29</v>
      </c>
      <c r="B14" s="12">
        <v>1</v>
      </c>
      <c r="C14" s="12">
        <v>1</v>
      </c>
    </row>
    <row r="15" spans="1:3" ht="15" x14ac:dyDescent="0.15">
      <c r="A15" s="7" t="s">
        <v>31</v>
      </c>
      <c r="B15" s="12" t="s">
        <v>16</v>
      </c>
      <c r="C15" s="12" t="s">
        <v>16</v>
      </c>
    </row>
    <row r="16" spans="1:3" ht="15" x14ac:dyDescent="0.15">
      <c r="A16" s="7" t="s">
        <v>33</v>
      </c>
      <c r="B16" s="8">
        <v>23</v>
      </c>
      <c r="C16" s="8">
        <v>23</v>
      </c>
    </row>
    <row r="17" spans="1:3" ht="30" x14ac:dyDescent="0.15">
      <c r="A17" s="7" t="s">
        <v>35</v>
      </c>
      <c r="B17" s="8">
        <v>23</v>
      </c>
      <c r="C17" s="8">
        <v>23</v>
      </c>
    </row>
    <row r="18" spans="1:3" ht="45" x14ac:dyDescent="0.15">
      <c r="A18" s="16" t="s">
        <v>37</v>
      </c>
      <c r="B18" s="12">
        <f>B19+10*LOG10(B12/B14)-B20</f>
        <v>0</v>
      </c>
      <c r="C18" s="12">
        <f>C19+10*LOG10(C12/C14)-C20</f>
        <v>-3</v>
      </c>
    </row>
    <row r="19" spans="1:3" ht="15" x14ac:dyDescent="0.15">
      <c r="A19" s="7" t="s">
        <v>39</v>
      </c>
      <c r="B19" s="8">
        <v>0</v>
      </c>
      <c r="C19" s="8">
        <v>-3</v>
      </c>
    </row>
    <row r="20" spans="1:3" ht="45" x14ac:dyDescent="0.15">
      <c r="A20" s="16" t="s">
        <v>41</v>
      </c>
      <c r="B20" s="12">
        <v>0</v>
      </c>
      <c r="C20" s="12">
        <v>0</v>
      </c>
    </row>
    <row r="21" spans="1:3" ht="61.5" customHeight="1" x14ac:dyDescent="0.15">
      <c r="A21" s="16" t="s">
        <v>43</v>
      </c>
      <c r="B21" s="12">
        <v>0</v>
      </c>
      <c r="C21" s="12">
        <v>0</v>
      </c>
    </row>
    <row r="22" spans="1:3" ht="15" x14ac:dyDescent="0.15">
      <c r="A22" s="7" t="s">
        <v>45</v>
      </c>
      <c r="B22" s="8">
        <v>0</v>
      </c>
      <c r="C22" s="8">
        <v>0</v>
      </c>
    </row>
    <row r="23" spans="1:3" ht="15" x14ac:dyDescent="0.15">
      <c r="A23" s="7" t="s">
        <v>47</v>
      </c>
      <c r="B23" s="8">
        <v>0</v>
      </c>
      <c r="C23" s="8">
        <v>0</v>
      </c>
    </row>
    <row r="24" spans="1:3" ht="30" x14ac:dyDescent="0.15">
      <c r="A24" s="7" t="s">
        <v>48</v>
      </c>
      <c r="B24" s="8">
        <v>1</v>
      </c>
      <c r="C24" s="8">
        <v>1</v>
      </c>
    </row>
    <row r="25" spans="1:3" ht="15" x14ac:dyDescent="0.15">
      <c r="A25" s="7" t="s">
        <v>49</v>
      </c>
      <c r="B25" s="8">
        <f>B17+B18+B21+B22-B24</f>
        <v>22</v>
      </c>
      <c r="C25" s="8">
        <f>C17+C18+C21+C22-C24</f>
        <v>19</v>
      </c>
    </row>
    <row r="26" spans="1:3" ht="15" x14ac:dyDescent="0.15">
      <c r="A26" s="7" t="s">
        <v>51</v>
      </c>
      <c r="B26" s="9" t="s">
        <v>16</v>
      </c>
      <c r="C26" s="9" t="s">
        <v>16</v>
      </c>
    </row>
    <row r="27" spans="1:3" x14ac:dyDescent="0.15">
      <c r="A27" s="4" t="s">
        <v>52</v>
      </c>
      <c r="B27" s="13"/>
      <c r="C27" s="13"/>
    </row>
    <row r="28" spans="1:3" ht="15" x14ac:dyDescent="0.15">
      <c r="A28" s="7" t="s">
        <v>113</v>
      </c>
      <c r="B28" s="12">
        <v>16</v>
      </c>
      <c r="C28" s="12">
        <v>16</v>
      </c>
    </row>
    <row r="29" spans="1:3" ht="15" x14ac:dyDescent="0.15">
      <c r="A29" s="17" t="s">
        <v>54</v>
      </c>
      <c r="B29" s="15">
        <v>2</v>
      </c>
      <c r="C29" s="15">
        <v>2</v>
      </c>
    </row>
    <row r="30" spans="1:3" ht="45" x14ac:dyDescent="0.15">
      <c r="A30" s="7" t="s">
        <v>56</v>
      </c>
      <c r="B30" s="12">
        <f>B31+10*LOG10(B28/B13)-B32</f>
        <v>17.030899869919438</v>
      </c>
      <c r="C30" s="12">
        <f>C31+10*LOG10(C28/C13)-C32</f>
        <v>17.030899869919438</v>
      </c>
    </row>
    <row r="31" spans="1:3" ht="15" x14ac:dyDescent="0.15">
      <c r="A31" s="7" t="s">
        <v>57</v>
      </c>
      <c r="B31" s="8">
        <v>8</v>
      </c>
      <c r="C31" s="8">
        <v>8</v>
      </c>
    </row>
    <row r="32" spans="1:3" ht="45" x14ac:dyDescent="0.15">
      <c r="A32" s="17" t="s">
        <v>58</v>
      </c>
      <c r="B32" s="15">
        <v>0</v>
      </c>
      <c r="C32" s="15">
        <v>0</v>
      </c>
    </row>
    <row r="33" spans="1:3" ht="28.5" x14ac:dyDescent="0.15">
      <c r="A33" s="18" t="s">
        <v>107</v>
      </c>
      <c r="B33" s="19">
        <v>0</v>
      </c>
      <c r="C33" s="19">
        <v>0</v>
      </c>
    </row>
    <row r="34" spans="1:3" ht="30" x14ac:dyDescent="0.15">
      <c r="A34" s="7" t="s">
        <v>60</v>
      </c>
      <c r="B34" s="8">
        <v>3</v>
      </c>
      <c r="C34" s="8">
        <v>3</v>
      </c>
    </row>
    <row r="35" spans="1:3" ht="15" x14ac:dyDescent="0.15">
      <c r="A35" s="7" t="s">
        <v>61</v>
      </c>
      <c r="B35" s="8">
        <v>5</v>
      </c>
      <c r="C35" s="8">
        <v>5</v>
      </c>
    </row>
    <row r="36" spans="1:3" ht="15" x14ac:dyDescent="0.15">
      <c r="A36" s="7" t="s">
        <v>62</v>
      </c>
      <c r="B36" s="8">
        <v>-174</v>
      </c>
      <c r="C36" s="8">
        <v>-174</v>
      </c>
    </row>
    <row r="37" spans="1:3" ht="15" x14ac:dyDescent="0.15">
      <c r="A37" s="17" t="s">
        <v>63</v>
      </c>
      <c r="B37" s="15">
        <v>-999</v>
      </c>
      <c r="C37" s="15">
        <v>-999</v>
      </c>
    </row>
    <row r="38" spans="1:3" ht="15" x14ac:dyDescent="0.15">
      <c r="A38" s="16" t="s">
        <v>65</v>
      </c>
      <c r="B38" s="12" t="s">
        <v>16</v>
      </c>
      <c r="C38" s="12" t="s">
        <v>16</v>
      </c>
    </row>
    <row r="39" spans="1:3" ht="30" x14ac:dyDescent="0.15">
      <c r="A39" s="7" t="s">
        <v>66</v>
      </c>
      <c r="B39" s="12">
        <f>10*LOG10(10^((B35+B36)/10)+10^(B37/10))</f>
        <v>-169.00000000000003</v>
      </c>
      <c r="C39" s="12">
        <f>10*LOG10(10^((C35+C36)/10)+10^(C37/10))</f>
        <v>-169.00000000000003</v>
      </c>
    </row>
    <row r="40" spans="1:3" ht="30" x14ac:dyDescent="0.15">
      <c r="A40" s="7" t="s">
        <v>109</v>
      </c>
      <c r="B40" s="9" t="s">
        <v>16</v>
      </c>
      <c r="C40" s="9" t="s">
        <v>16</v>
      </c>
    </row>
    <row r="41" spans="1:3" ht="15" x14ac:dyDescent="0.15">
      <c r="A41" s="20" t="s">
        <v>68</v>
      </c>
      <c r="B41" s="15">
        <f>839*1.25*1000</f>
        <v>1048750</v>
      </c>
      <c r="C41" s="15">
        <f>839*1.25*1000</f>
        <v>1048750</v>
      </c>
    </row>
    <row r="42" spans="1:3" ht="15" x14ac:dyDescent="0.15">
      <c r="A42" s="21" t="s">
        <v>70</v>
      </c>
      <c r="B42" s="12" t="s">
        <v>16</v>
      </c>
      <c r="C42" s="12" t="s">
        <v>16</v>
      </c>
    </row>
    <row r="43" spans="1:3" ht="15" x14ac:dyDescent="0.15">
      <c r="A43" s="7" t="s">
        <v>71</v>
      </c>
      <c r="B43" s="12">
        <f>B39+10*LOG10(B41)</f>
        <v>-108.79328026163246</v>
      </c>
      <c r="C43" s="12">
        <f>C39+10*LOG10(C41)</f>
        <v>-108.79328026163246</v>
      </c>
    </row>
    <row r="44" spans="1:3" ht="15" x14ac:dyDescent="0.15">
      <c r="A44" s="7" t="s">
        <v>72</v>
      </c>
      <c r="B44" s="9" t="s">
        <v>16</v>
      </c>
      <c r="C44" s="9" t="s">
        <v>16</v>
      </c>
    </row>
    <row r="45" spans="1:3" ht="15" x14ac:dyDescent="0.15">
      <c r="A45" s="18" t="s">
        <v>73</v>
      </c>
      <c r="B45" s="19">
        <v>-14.7</v>
      </c>
      <c r="C45" s="19">
        <v>-14.7</v>
      </c>
    </row>
    <row r="46" spans="1:3" ht="15" x14ac:dyDescent="0.15">
      <c r="A46" s="21" t="s">
        <v>75</v>
      </c>
      <c r="B46" s="12" t="s">
        <v>16</v>
      </c>
      <c r="C46" s="12" t="s">
        <v>16</v>
      </c>
    </row>
    <row r="47" spans="1:3" ht="15" x14ac:dyDescent="0.15">
      <c r="A47" s="7" t="s">
        <v>76</v>
      </c>
      <c r="B47" s="8">
        <v>2</v>
      </c>
      <c r="C47" s="8">
        <v>2</v>
      </c>
    </row>
    <row r="48" spans="1:3" ht="30" x14ac:dyDescent="0.15">
      <c r="A48" s="7" t="s">
        <v>77</v>
      </c>
      <c r="B48" s="8">
        <v>0</v>
      </c>
      <c r="C48" s="8">
        <v>0</v>
      </c>
    </row>
    <row r="49" spans="1:3" ht="33.75" customHeight="1" x14ac:dyDescent="0.15">
      <c r="A49" s="7" t="s">
        <v>79</v>
      </c>
      <c r="B49" s="9" t="s">
        <v>16</v>
      </c>
      <c r="C49" s="9" t="s">
        <v>16</v>
      </c>
    </row>
    <row r="50" spans="1:3" ht="30" x14ac:dyDescent="0.15">
      <c r="A50" s="7" t="s">
        <v>80</v>
      </c>
      <c r="B50" s="12">
        <f>B43+B45+B47-B48</f>
        <v>-121.49328026163246</v>
      </c>
      <c r="C50" s="12">
        <f>C43+C45+C47-C48</f>
        <v>-121.49328026163246</v>
      </c>
    </row>
    <row r="51" spans="1:3" ht="30" x14ac:dyDescent="0.15">
      <c r="A51" s="7" t="s">
        <v>82</v>
      </c>
      <c r="B51" s="12" t="s">
        <v>16</v>
      </c>
      <c r="C51" s="12" t="s">
        <v>16</v>
      </c>
    </row>
    <row r="52" spans="1:3" ht="30" x14ac:dyDescent="0.15">
      <c r="A52" s="22" t="s">
        <v>83</v>
      </c>
      <c r="B52" s="23">
        <f>B25+B30+B33-B34-B50</f>
        <v>157.5241801315519</v>
      </c>
      <c r="C52" s="23">
        <f>C25+C30+C33-C34-C50</f>
        <v>154.5241801315519</v>
      </c>
    </row>
    <row r="53" spans="1:3" ht="30" x14ac:dyDescent="0.15">
      <c r="A53" s="24" t="s">
        <v>85</v>
      </c>
      <c r="B53" s="25" t="s">
        <v>16</v>
      </c>
      <c r="C53" s="25" t="s">
        <v>16</v>
      </c>
    </row>
    <row r="54" spans="1:3" x14ac:dyDescent="0.15">
      <c r="A54" s="4" t="s">
        <v>86</v>
      </c>
      <c r="B54" s="13"/>
      <c r="C54" s="13"/>
    </row>
    <row r="55" spans="1:3" ht="16.5" customHeight="1" x14ac:dyDescent="0.15">
      <c r="A55" s="17" t="s">
        <v>87</v>
      </c>
      <c r="B55" s="15">
        <v>8</v>
      </c>
      <c r="C55" s="15">
        <v>8</v>
      </c>
    </row>
    <row r="56" spans="1:3" ht="30" x14ac:dyDescent="0.15">
      <c r="A56" s="17" t="s">
        <v>89</v>
      </c>
      <c r="B56" s="15">
        <v>8.4499999999999993</v>
      </c>
      <c r="C56" s="15">
        <v>8.4499999999999993</v>
      </c>
    </row>
    <row r="57" spans="1:3" ht="30" x14ac:dyDescent="0.15">
      <c r="A57" s="16" t="s">
        <v>90</v>
      </c>
      <c r="B57" s="26" t="s">
        <v>16</v>
      </c>
      <c r="C57" s="26" t="s">
        <v>16</v>
      </c>
    </row>
    <row r="58" spans="1:3" ht="15" x14ac:dyDescent="0.15">
      <c r="A58" s="17" t="s">
        <v>91</v>
      </c>
      <c r="B58" s="15">
        <v>0</v>
      </c>
      <c r="C58" s="15">
        <v>0</v>
      </c>
    </row>
    <row r="59" spans="1:3" ht="15" x14ac:dyDescent="0.15">
      <c r="A59" s="17" t="s">
        <v>92</v>
      </c>
      <c r="B59" s="15">
        <v>12.5</v>
      </c>
      <c r="C59" s="15">
        <v>12.5</v>
      </c>
    </row>
    <row r="60" spans="1:3" ht="15" x14ac:dyDescent="0.15">
      <c r="A60" s="17" t="s">
        <v>93</v>
      </c>
      <c r="B60" s="15">
        <v>0</v>
      </c>
      <c r="C60" s="15">
        <v>0</v>
      </c>
    </row>
    <row r="61" spans="1:3" ht="30" x14ac:dyDescent="0.15">
      <c r="A61" s="22" t="s">
        <v>110</v>
      </c>
      <c r="B61" s="23">
        <f>B52-B56+B58-B59+B60</f>
        <v>136.57418013155191</v>
      </c>
      <c r="C61" s="23">
        <f>C52-C56+C58-C59+C60</f>
        <v>133.57418013155191</v>
      </c>
    </row>
    <row r="62" spans="1:3" ht="30" x14ac:dyDescent="0.15">
      <c r="A62" s="24" t="s">
        <v>111</v>
      </c>
      <c r="B62" s="25" t="s">
        <v>16</v>
      </c>
      <c r="C62" s="25" t="s">
        <v>16</v>
      </c>
    </row>
    <row r="63" spans="1:3" x14ac:dyDescent="0.15">
      <c r="C63" s="2"/>
    </row>
    <row r="64" spans="1:3" ht="15" x14ac:dyDescent="0.15">
      <c r="A64" s="22" t="s">
        <v>97</v>
      </c>
      <c r="B64" s="23">
        <f>B17+B22-B50+B21+B33</f>
        <v>144.49328026163246</v>
      </c>
      <c r="C64" s="23">
        <f>C17+C22-C50+C21+C33</f>
        <v>144.49328026163246</v>
      </c>
    </row>
    <row r="65" spans="1:3" ht="15" x14ac:dyDescent="0.15">
      <c r="A65" s="24" t="s">
        <v>98</v>
      </c>
      <c r="B65" s="25" t="s">
        <v>16</v>
      </c>
      <c r="C65" s="25" t="s">
        <v>16</v>
      </c>
    </row>
  </sheetData>
  <mergeCells count="1">
    <mergeCell ref="B1:C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 x14ac:dyDescent="0.15"/>
  <cols>
    <col min="1" max="1" width="62.125" style="38" customWidth="1"/>
    <col min="2" max="4" width="15.625" style="2" customWidth="1"/>
    <col min="5" max="5" width="15.625" style="35" customWidth="1"/>
    <col min="6" max="6" width="39.625" style="39" customWidth="1"/>
    <col min="7" max="7" width="20.25" style="1" customWidth="1"/>
    <col min="8" max="16384" width="9" style="1"/>
  </cols>
  <sheetData>
    <row r="1" spans="1:6" ht="15" x14ac:dyDescent="0.15">
      <c r="A1" s="40" t="s">
        <v>0</v>
      </c>
    </row>
    <row r="2" spans="1:6" ht="30" x14ac:dyDescent="0.15">
      <c r="A2" s="41" t="s">
        <v>1</v>
      </c>
    </row>
    <row r="3" spans="1:6" ht="15" x14ac:dyDescent="0.15">
      <c r="A3" s="30" t="s">
        <v>2</v>
      </c>
    </row>
    <row r="5" spans="1:6" ht="28.35" customHeight="1" x14ac:dyDescent="0.15">
      <c r="A5" s="42" t="s">
        <v>3</v>
      </c>
      <c r="B5" s="85" t="s">
        <v>4</v>
      </c>
      <c r="C5" s="85"/>
      <c r="D5" s="85"/>
      <c r="E5" s="85"/>
      <c r="F5" s="85"/>
    </row>
    <row r="6" spans="1:6" x14ac:dyDescent="0.15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 x14ac:dyDescent="0.15">
      <c r="A7" s="44" t="s">
        <v>10</v>
      </c>
      <c r="B7" s="13"/>
      <c r="C7" s="13"/>
      <c r="D7" s="13"/>
      <c r="E7" s="13"/>
      <c r="F7" s="45"/>
    </row>
    <row r="8" spans="1:6" ht="15" x14ac:dyDescent="0.15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 ht="15" x14ac:dyDescent="0.15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 ht="15" x14ac:dyDescent="0.15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30" x14ac:dyDescent="0.15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99</v>
      </c>
    </row>
    <row r="12" spans="1:6" ht="15" x14ac:dyDescent="0.15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 ht="15" x14ac:dyDescent="0.15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 ht="15" x14ac:dyDescent="0.15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 ht="15" x14ac:dyDescent="0.15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 x14ac:dyDescent="0.15">
      <c r="A16" s="4" t="s">
        <v>24</v>
      </c>
      <c r="B16" s="52"/>
      <c r="C16" s="52"/>
      <c r="D16" s="52"/>
      <c r="E16" s="52"/>
      <c r="F16" s="45"/>
    </row>
    <row r="17" spans="1:6" ht="45.75" customHeight="1" x14ac:dyDescent="0.15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30" x14ac:dyDescent="0.15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60" x14ac:dyDescent="0.15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100</v>
      </c>
    </row>
    <row r="20" spans="1:6" ht="60" x14ac:dyDescent="0.15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 ht="15" x14ac:dyDescent="0.15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5" x14ac:dyDescent="0.15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5" x14ac:dyDescent="0.15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-3</v>
      </c>
      <c r="E23" s="48">
        <f>E24+10*LOG10(E17/E19)-E25</f>
        <v>-3</v>
      </c>
      <c r="F23" s="55" t="s">
        <v>38</v>
      </c>
    </row>
    <row r="24" spans="1:6" ht="60" x14ac:dyDescent="0.15">
      <c r="A24" s="7" t="s">
        <v>39</v>
      </c>
      <c r="B24" s="48">
        <v>8</v>
      </c>
      <c r="C24" s="48">
        <v>8</v>
      </c>
      <c r="D24" s="46">
        <v>-3</v>
      </c>
      <c r="E24" s="46">
        <v>-3</v>
      </c>
      <c r="F24" s="49" t="s">
        <v>40</v>
      </c>
    </row>
    <row r="25" spans="1:6" ht="60" x14ac:dyDescent="0.15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74.25" customHeight="1" x14ac:dyDescent="0.15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 ht="15" x14ac:dyDescent="0.15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" x14ac:dyDescent="0.15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30" x14ac:dyDescent="0.15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 ht="15" x14ac:dyDescent="0.15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19</v>
      </c>
      <c r="E30" s="47" t="s">
        <v>16</v>
      </c>
      <c r="F30" s="49" t="s">
        <v>50</v>
      </c>
    </row>
    <row r="31" spans="1:6" ht="15" x14ac:dyDescent="0.15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19</v>
      </c>
      <c r="F31" s="49" t="s">
        <v>50</v>
      </c>
    </row>
    <row r="32" spans="1:6" ht="15" x14ac:dyDescent="0.15">
      <c r="A32" s="4" t="s">
        <v>52</v>
      </c>
      <c r="B32" s="52"/>
      <c r="C32" s="52"/>
      <c r="D32" s="52"/>
      <c r="E32" s="52"/>
      <c r="F32" s="45"/>
    </row>
    <row r="33" spans="1:6" ht="45" x14ac:dyDescent="0.15">
      <c r="A33" s="7" t="s">
        <v>53</v>
      </c>
      <c r="B33" s="48">
        <v>1</v>
      </c>
      <c r="C33" s="48">
        <v>1</v>
      </c>
      <c r="D33" s="48">
        <v>16</v>
      </c>
      <c r="E33" s="48">
        <v>16</v>
      </c>
      <c r="F33" s="49" t="s">
        <v>26</v>
      </c>
    </row>
    <row r="34" spans="1:6" ht="75" x14ac:dyDescent="0.15">
      <c r="A34" s="17" t="s">
        <v>54</v>
      </c>
      <c r="B34" s="53">
        <v>1</v>
      </c>
      <c r="C34" s="53">
        <v>1</v>
      </c>
      <c r="D34" s="53">
        <v>2</v>
      </c>
      <c r="E34" s="53">
        <v>2</v>
      </c>
      <c r="F34" s="54" t="s">
        <v>55</v>
      </c>
    </row>
    <row r="35" spans="1:6" ht="45" x14ac:dyDescent="0.15">
      <c r="A35" s="7" t="s">
        <v>56</v>
      </c>
      <c r="B35" s="48">
        <f>B36+10*LOG10(B33/B34)-B37</f>
        <v>-3</v>
      </c>
      <c r="C35" s="48">
        <f>C36+10*LOG10(C33/C34)-C37</f>
        <v>-3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6" ht="60" x14ac:dyDescent="0.15">
      <c r="A36" s="7" t="s">
        <v>57</v>
      </c>
      <c r="B36" s="48">
        <v>-3</v>
      </c>
      <c r="C36" s="48">
        <v>-3</v>
      </c>
      <c r="D36" s="46">
        <v>8</v>
      </c>
      <c r="E36" s="46">
        <v>8</v>
      </c>
      <c r="F36" s="49" t="s">
        <v>40</v>
      </c>
    </row>
    <row r="37" spans="1:6" ht="60" x14ac:dyDescent="0.15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6" ht="60" x14ac:dyDescent="0.15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6" ht="30" x14ac:dyDescent="0.15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6" ht="15" x14ac:dyDescent="0.15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6" ht="15" x14ac:dyDescent="0.15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6" ht="30" x14ac:dyDescent="0.15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6" ht="30" x14ac:dyDescent="0.15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6" ht="30" x14ac:dyDescent="0.15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6" ht="30" x14ac:dyDescent="0.15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6" ht="30" x14ac:dyDescent="0.15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6" ht="30" x14ac:dyDescent="0.15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</row>
    <row r="48" spans="1:6" ht="15" x14ac:dyDescent="0.15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7" ht="15" x14ac:dyDescent="0.15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7" ht="15" x14ac:dyDescent="0.15">
      <c r="A50" s="18" t="s">
        <v>73</v>
      </c>
      <c r="B50" s="56">
        <v>-2.8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7" ht="15" x14ac:dyDescent="0.15">
      <c r="A51" s="18" t="s">
        <v>75</v>
      </c>
      <c r="B51" s="56" t="s">
        <v>16</v>
      </c>
      <c r="C51" s="56">
        <v>1.3</v>
      </c>
      <c r="D51" s="56" t="s">
        <v>16</v>
      </c>
      <c r="E51" s="56">
        <v>-7.3</v>
      </c>
      <c r="F51" s="57" t="s">
        <v>74</v>
      </c>
    </row>
    <row r="52" spans="1:7" ht="15" x14ac:dyDescent="0.15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7" ht="30" x14ac:dyDescent="0.15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7" ht="33.75" customHeight="1" x14ac:dyDescent="0.15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  <c r="G54" s="58"/>
    </row>
    <row r="55" spans="1:7" ht="30" x14ac:dyDescent="0.15">
      <c r="A55" s="7" t="s">
        <v>80</v>
      </c>
      <c r="B55" s="48">
        <f>B48+B50+B52-B53</f>
        <v>-98.434862575211099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7" ht="30" x14ac:dyDescent="0.15">
      <c r="A56" s="7" t="s">
        <v>82</v>
      </c>
      <c r="B56" s="47" t="s">
        <v>16</v>
      </c>
      <c r="C56" s="48">
        <f>C49+C51+C52-C54</f>
        <v>-95.126675035687356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7" ht="30" x14ac:dyDescent="0.15">
      <c r="A57" s="22" t="s">
        <v>83</v>
      </c>
      <c r="B57" s="59">
        <f>B30+B35+B38-B39-B55</f>
        <v>153.83089986991948</v>
      </c>
      <c r="C57" s="59" t="s">
        <v>16</v>
      </c>
      <c r="D57" s="59">
        <f>D30+D35+D38-D39-D55</f>
        <v>154.11817481888642</v>
      </c>
      <c r="E57" s="59" t="s">
        <v>16</v>
      </c>
      <c r="F57" s="60" t="s">
        <v>84</v>
      </c>
    </row>
    <row r="58" spans="1:7" ht="30" x14ac:dyDescent="0.15">
      <c r="A58" s="22" t="s">
        <v>85</v>
      </c>
      <c r="B58" s="59" t="s">
        <v>16</v>
      </c>
      <c r="C58" s="59">
        <f>C31+C35+C38-C39-C56</f>
        <v>149.73089986991948</v>
      </c>
      <c r="D58" s="59" t="s">
        <v>16</v>
      </c>
      <c r="E58" s="59">
        <f>E31+E35+E38-E39-E56</f>
        <v>148.75757490560676</v>
      </c>
      <c r="F58" s="60" t="s">
        <v>84</v>
      </c>
    </row>
    <row r="59" spans="1:7" ht="15" x14ac:dyDescent="0.15">
      <c r="A59" s="4" t="s">
        <v>86</v>
      </c>
      <c r="B59" s="52"/>
      <c r="C59" s="52"/>
      <c r="D59" s="52"/>
      <c r="E59" s="52"/>
      <c r="F59" s="45"/>
    </row>
    <row r="60" spans="1:7" ht="30.75" customHeight="1" x14ac:dyDescent="0.15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86" t="s">
        <v>101</v>
      </c>
    </row>
    <row r="61" spans="1:7" ht="30" x14ac:dyDescent="0.15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87"/>
    </row>
    <row r="62" spans="1:7" ht="30" x14ac:dyDescent="0.15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87"/>
    </row>
    <row r="63" spans="1:7" ht="15" x14ac:dyDescent="0.15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87"/>
    </row>
    <row r="64" spans="1:7" ht="15" x14ac:dyDescent="0.15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87"/>
    </row>
    <row r="65" spans="1:7" ht="15" x14ac:dyDescent="0.15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88"/>
    </row>
    <row r="66" spans="1:7" ht="30" x14ac:dyDescent="0.15">
      <c r="A66" s="22" t="s">
        <v>94</v>
      </c>
      <c r="B66" s="59">
        <f>B57-B61+B63-B64+B65</f>
        <v>132.88089986991949</v>
      </c>
      <c r="C66" s="59" t="s">
        <v>16</v>
      </c>
      <c r="D66" s="59">
        <f>D57-D61+D63-D64+D65</f>
        <v>133.16817481888643</v>
      </c>
      <c r="E66" s="59" t="s">
        <v>16</v>
      </c>
      <c r="F66" s="60" t="s">
        <v>95</v>
      </c>
    </row>
    <row r="67" spans="1:7" ht="30" x14ac:dyDescent="0.15">
      <c r="A67" s="22" t="s">
        <v>96</v>
      </c>
      <c r="B67" s="59" t="s">
        <v>16</v>
      </c>
      <c r="C67" s="59">
        <f>C58-C62+C63-C64+C65</f>
        <v>132.10089986991949</v>
      </c>
      <c r="D67" s="59" t="s">
        <v>16</v>
      </c>
      <c r="E67" s="59">
        <f>E58-E62+E63-E64+E65</f>
        <v>131.12757490560676</v>
      </c>
      <c r="F67" s="60" t="s">
        <v>95</v>
      </c>
    </row>
    <row r="68" spans="1:7" x14ac:dyDescent="0.15">
      <c r="A68" s="39"/>
      <c r="B68" s="62"/>
      <c r="C68" s="62"/>
      <c r="D68" s="62"/>
      <c r="E68" s="63"/>
      <c r="G68" s="64"/>
    </row>
    <row r="69" spans="1:7" ht="15" x14ac:dyDescent="0.15">
      <c r="A69" s="22" t="s">
        <v>97</v>
      </c>
      <c r="B69" s="59">
        <f>B22+B27-B55+B26+B38</f>
        <v>143.80000000000004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7" ht="15" x14ac:dyDescent="0.15">
      <c r="A70" s="22" t="s">
        <v>98</v>
      </c>
      <c r="B70" s="59" t="s">
        <v>16</v>
      </c>
      <c r="C70" s="59">
        <f>C22-C28-C56+C26+C38</f>
        <v>139.70000000000005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7" x14ac:dyDescent="0.15">
      <c r="E74" s="2"/>
    </row>
    <row r="75" spans="1:7" s="37" customFormat="1" ht="15" x14ac:dyDescent="0.15">
      <c r="A75" s="38"/>
      <c r="B75" s="2"/>
      <c r="C75" s="2"/>
      <c r="D75" s="2"/>
      <c r="E75" s="35"/>
      <c r="F75" s="39"/>
    </row>
    <row r="77" spans="1:7" ht="15" x14ac:dyDescent="0.15">
      <c r="A77" s="37"/>
      <c r="B77" s="65"/>
      <c r="C77" s="65"/>
      <c r="D77" s="65"/>
      <c r="E77" s="66"/>
      <c r="F77" s="37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workbookViewId="0">
      <pane xSplit="1" ySplit="1" topLeftCell="E2" activePane="bottomRight" state="frozen"/>
      <selection pane="topRight"/>
      <selection pane="bottomLeft"/>
      <selection pane="bottomRight" activeCell="N3" sqref="N3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82" customWidth="1"/>
    <col min="9" max="10" width="15.625" style="1" customWidth="1"/>
    <col min="11" max="11" width="15.625" style="2" customWidth="1"/>
    <col min="12" max="13" width="15.625" style="1" customWidth="1"/>
    <col min="14" max="16384" width="9" style="1"/>
  </cols>
  <sheetData>
    <row r="1" spans="1:13" ht="14.25" customHeight="1" x14ac:dyDescent="0.15">
      <c r="A1" s="3"/>
      <c r="B1" s="89" t="s">
        <v>102</v>
      </c>
      <c r="C1" s="89"/>
      <c r="D1" s="89"/>
      <c r="E1" s="89" t="s">
        <v>103</v>
      </c>
      <c r="F1" s="89"/>
      <c r="G1" s="89"/>
      <c r="H1" s="90" t="s">
        <v>116</v>
      </c>
      <c r="I1" s="90"/>
      <c r="J1" s="90"/>
      <c r="K1" s="89" t="s">
        <v>117</v>
      </c>
      <c r="L1" s="89"/>
      <c r="M1" s="89"/>
    </row>
    <row r="2" spans="1:13" ht="29.25" customHeight="1" x14ac:dyDescent="0.15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</row>
    <row r="3" spans="1:13" ht="15" x14ac:dyDescent="0.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</row>
    <row r="4" spans="1:13" ht="15" x14ac:dyDescent="0.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</row>
    <row r="5" spans="1:13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</row>
    <row r="6" spans="1:13" ht="15" x14ac:dyDescent="0.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72" t="s">
        <v>16</v>
      </c>
      <c r="I6" s="72" t="s">
        <v>16</v>
      </c>
      <c r="J6" s="72" t="s">
        <v>16</v>
      </c>
      <c r="K6" s="9" t="s">
        <v>16</v>
      </c>
      <c r="L6" s="9" t="s">
        <v>16</v>
      </c>
      <c r="M6" s="9" t="s">
        <v>16</v>
      </c>
    </row>
    <row r="7" spans="1:13" ht="15" x14ac:dyDescent="0.15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/>
      <c r="G7" s="27">
        <v>0.01</v>
      </c>
      <c r="H7" s="73">
        <v>0.01</v>
      </c>
      <c r="I7" s="73">
        <v>0.01</v>
      </c>
      <c r="J7" s="73">
        <v>0.01</v>
      </c>
      <c r="K7" s="27">
        <v>0.01</v>
      </c>
      <c r="L7" s="27">
        <v>0.01</v>
      </c>
      <c r="M7" s="27">
        <v>0.01</v>
      </c>
    </row>
    <row r="8" spans="1:13" ht="15" x14ac:dyDescent="0.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72" t="s">
        <v>16</v>
      </c>
      <c r="I8" s="72" t="s">
        <v>16</v>
      </c>
      <c r="J8" s="72" t="s">
        <v>16</v>
      </c>
      <c r="K8" s="9" t="s">
        <v>16</v>
      </c>
      <c r="L8" s="9" t="s">
        <v>16</v>
      </c>
      <c r="M8" s="9" t="s">
        <v>16</v>
      </c>
    </row>
    <row r="9" spans="1:13" ht="15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</row>
    <row r="10" spans="1:13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</row>
    <row r="11" spans="1:13" x14ac:dyDescent="0.15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</row>
    <row r="12" spans="1:13" ht="15" customHeight="1" x14ac:dyDescent="0.15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</row>
    <row r="13" spans="1:13" ht="15" x14ac:dyDescent="0.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91">
        <v>4</v>
      </c>
      <c r="L13" s="91">
        <v>4</v>
      </c>
      <c r="M13" s="91">
        <v>4</v>
      </c>
    </row>
    <row r="14" spans="1:13" ht="15" x14ac:dyDescent="0.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91">
        <v>4</v>
      </c>
      <c r="L14" s="91">
        <v>4</v>
      </c>
      <c r="M14" s="91">
        <v>4</v>
      </c>
    </row>
    <row r="15" spans="1:13" ht="15" x14ac:dyDescent="0.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</row>
    <row r="16" spans="1:13" ht="15" x14ac:dyDescent="0.15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>K15+10*LOG10(K4)</f>
        <v>49.010299956639813</v>
      </c>
      <c r="L16" s="12">
        <f>L15+10*LOG10(L4)</f>
        <v>49.010299956639813</v>
      </c>
      <c r="M16" s="12">
        <f>M15+10*LOG10(M4)</f>
        <v>49.010299956639813</v>
      </c>
    </row>
    <row r="17" spans="1:13" ht="30" x14ac:dyDescent="0.15">
      <c r="A17" s="7" t="s">
        <v>35</v>
      </c>
      <c r="B17" s="12">
        <f t="shared" ref="B17:J17" si="1">B15+10*LOG10(B41/1000000)</f>
        <v>45.365137424788934</v>
      </c>
      <c r="C17" s="12">
        <f t="shared" si="1"/>
        <v>45.365137424788934</v>
      </c>
      <c r="D17" s="12">
        <f t="shared" si="1"/>
        <v>45.365137424788934</v>
      </c>
      <c r="E17" s="12">
        <f t="shared" si="1"/>
        <v>45.365137424788934</v>
      </c>
      <c r="F17" s="12"/>
      <c r="G17" s="12">
        <f t="shared" si="1"/>
        <v>45.365137424788934</v>
      </c>
      <c r="H17" s="74">
        <f t="shared" si="1"/>
        <v>45.365137424788934</v>
      </c>
      <c r="I17" s="74">
        <f t="shared" si="1"/>
        <v>45.365137424788934</v>
      </c>
      <c r="J17" s="74">
        <f t="shared" si="1"/>
        <v>45.365137424788934</v>
      </c>
      <c r="K17" s="12">
        <f>K15+10*LOG10(K41/1000000)</f>
        <v>45.365137424788934</v>
      </c>
      <c r="L17" s="12">
        <f>L15+10*LOG10(L41/1000000)</f>
        <v>45.365137424788934</v>
      </c>
      <c r="M17" s="12">
        <f>M15+10*LOG10(M41/1000000)</f>
        <v>45.365137424788934</v>
      </c>
    </row>
    <row r="18" spans="1:13" ht="45" x14ac:dyDescent="0.15">
      <c r="A18" s="16" t="s">
        <v>37</v>
      </c>
      <c r="B18" s="12">
        <f t="shared" ref="B18:J18" si="2">B19+10*LOG10(B12/B13)-B20</f>
        <v>17.030899869919438</v>
      </c>
      <c r="C18" s="12">
        <f t="shared" si="2"/>
        <v>17.030899869919438</v>
      </c>
      <c r="D18" s="12">
        <f t="shared" si="2"/>
        <v>17.030899869919438</v>
      </c>
      <c r="E18" s="12">
        <f t="shared" si="2"/>
        <v>13.170899869919438</v>
      </c>
      <c r="F18" s="12"/>
      <c r="G18" s="12">
        <f t="shared" si="2"/>
        <v>13.170899869919438</v>
      </c>
      <c r="H18" s="74">
        <f t="shared" si="2"/>
        <v>17.030899869919438</v>
      </c>
      <c r="I18" s="74">
        <f t="shared" si="2"/>
        <v>17.030899869919438</v>
      </c>
      <c r="J18" s="74">
        <f t="shared" si="2"/>
        <v>17.030899869919438</v>
      </c>
      <c r="K18" s="12">
        <f>K19+10*LOG10(K12/K13)-K20</f>
        <v>14.020599913279625</v>
      </c>
      <c r="L18" s="12">
        <f>L19+10*LOG10(L12/L13)-L20</f>
        <v>14.020599913279625</v>
      </c>
      <c r="M18" s="12">
        <f>M19+10*LOG10(M12/M13)-M20</f>
        <v>14.020599913279625</v>
      </c>
    </row>
    <row r="19" spans="1:13" ht="15" x14ac:dyDescent="0.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</row>
    <row r="20" spans="1:13" ht="45" x14ac:dyDescent="0.15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91">
        <v>0</v>
      </c>
      <c r="L20" s="91">
        <v>0</v>
      </c>
      <c r="M20" s="91">
        <v>0</v>
      </c>
    </row>
    <row r="21" spans="1:13" ht="61.5" customHeight="1" x14ac:dyDescent="0.15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</row>
    <row r="22" spans="1:13" ht="15" x14ac:dyDescent="0.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</row>
    <row r="23" spans="1:13" ht="15" x14ac:dyDescent="0.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</row>
    <row r="24" spans="1:13" ht="30" x14ac:dyDescent="0.1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</row>
    <row r="25" spans="1:13" ht="15" x14ac:dyDescent="0.15">
      <c r="A25" s="7" t="s">
        <v>49</v>
      </c>
      <c r="B25" s="12">
        <f t="shared" ref="B25:J25" si="3">B17+B18+B21+B22-B24</f>
        <v>59.396037294708371</v>
      </c>
      <c r="C25" s="12">
        <f t="shared" si="3"/>
        <v>59.396037294708371</v>
      </c>
      <c r="D25" s="12">
        <f t="shared" si="3"/>
        <v>59.396037294708371</v>
      </c>
      <c r="E25" s="12">
        <f t="shared" si="3"/>
        <v>55.536037294708372</v>
      </c>
      <c r="F25" s="12"/>
      <c r="G25" s="12">
        <f t="shared" si="3"/>
        <v>55.536037294708372</v>
      </c>
      <c r="H25" s="74">
        <f t="shared" si="3"/>
        <v>59.396037294708371</v>
      </c>
      <c r="I25" s="74">
        <f t="shared" si="3"/>
        <v>59.396037294708371</v>
      </c>
      <c r="J25" s="74">
        <f t="shared" si="3"/>
        <v>59.396037294708371</v>
      </c>
      <c r="K25" s="12">
        <f>K17+K18+K21+K22-K24</f>
        <v>56.385737338068559</v>
      </c>
      <c r="L25" s="12">
        <f>L17+L18+L21+L22-L24</f>
        <v>56.385737338068559</v>
      </c>
      <c r="M25" s="12">
        <f>M17+M18+M21+M22-M24</f>
        <v>56.385737338068559</v>
      </c>
    </row>
    <row r="26" spans="1:13" ht="15" x14ac:dyDescent="0.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72" t="s">
        <v>16</v>
      </c>
      <c r="I26" s="72" t="s">
        <v>16</v>
      </c>
      <c r="J26" s="72" t="s">
        <v>16</v>
      </c>
      <c r="K26" s="9" t="s">
        <v>16</v>
      </c>
      <c r="L26" s="9" t="s">
        <v>16</v>
      </c>
      <c r="M26" s="9" t="s">
        <v>16</v>
      </c>
    </row>
    <row r="27" spans="1:13" x14ac:dyDescent="0.15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</row>
    <row r="28" spans="1:13" ht="15" x14ac:dyDescent="0.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</row>
    <row r="29" spans="1:13" ht="15" x14ac:dyDescent="0.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</row>
    <row r="30" spans="1:13" ht="45" x14ac:dyDescent="0.15">
      <c r="A30" s="7" t="s">
        <v>56</v>
      </c>
      <c r="B30" s="12">
        <f t="shared" ref="B30:J30" si="4">B31+10*LOG10(B28/B29)-B32</f>
        <v>0</v>
      </c>
      <c r="C30" s="12">
        <f t="shared" si="4"/>
        <v>-3</v>
      </c>
      <c r="D30" s="12">
        <f t="shared" si="4"/>
        <v>-3</v>
      </c>
      <c r="E30" s="12">
        <f t="shared" si="4"/>
        <v>0</v>
      </c>
      <c r="F30" s="12"/>
      <c r="G30" s="12">
        <f t="shared" si="4"/>
        <v>-3</v>
      </c>
      <c r="H30" s="74">
        <f t="shared" si="4"/>
        <v>0</v>
      </c>
      <c r="I30" s="74">
        <f t="shared" si="4"/>
        <v>-3</v>
      </c>
      <c r="J30" s="74">
        <f t="shared" si="4"/>
        <v>-3</v>
      </c>
      <c r="K30" s="12">
        <f>K31+10*LOG10(K28/K29)-K32</f>
        <v>0</v>
      </c>
      <c r="L30" s="12">
        <f>L31+10*LOG10(L28/L29)-L32</f>
        <v>-3</v>
      </c>
      <c r="M30" s="12">
        <f>M31+10*LOG10(M28/M29)-M32</f>
        <v>-3</v>
      </c>
    </row>
    <row r="31" spans="1:13" ht="15" x14ac:dyDescent="0.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</row>
    <row r="32" spans="1:13" ht="45" x14ac:dyDescent="0.1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</row>
    <row r="33" spans="1:13" ht="28.5" x14ac:dyDescent="0.1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</row>
    <row r="34" spans="1:13" ht="30" x14ac:dyDescent="0.1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</row>
    <row r="35" spans="1:13" ht="15" x14ac:dyDescent="0.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</row>
    <row r="36" spans="1:13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</row>
    <row r="37" spans="1:13" ht="15" x14ac:dyDescent="0.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/>
      <c r="G37" s="15">
        <v>-999</v>
      </c>
      <c r="H37" s="76">
        <v>-999</v>
      </c>
      <c r="I37" s="76">
        <v>-999</v>
      </c>
      <c r="J37" s="76">
        <v>-999</v>
      </c>
      <c r="K37" s="91">
        <v>-999</v>
      </c>
      <c r="L37" s="91">
        <v>-999</v>
      </c>
      <c r="M37" s="91">
        <v>-999</v>
      </c>
    </row>
    <row r="38" spans="1:13" ht="15" x14ac:dyDescent="0.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4" t="s">
        <v>16</v>
      </c>
      <c r="I38" s="74" t="s">
        <v>16</v>
      </c>
      <c r="J38" s="74" t="s">
        <v>16</v>
      </c>
      <c r="K38" s="12" t="s">
        <v>16</v>
      </c>
      <c r="L38" s="12" t="s">
        <v>16</v>
      </c>
      <c r="M38" s="12" t="s">
        <v>16</v>
      </c>
    </row>
    <row r="39" spans="1:13" ht="30" x14ac:dyDescent="0.15">
      <c r="A39" s="7" t="s">
        <v>108</v>
      </c>
      <c r="B39" s="12">
        <f t="shared" ref="B39:J39" si="5">10*LOG10(10^((B35+B36)/10)+10^(B37/10))</f>
        <v>-167.00000000000003</v>
      </c>
      <c r="C39" s="12">
        <f t="shared" si="5"/>
        <v>-167.00000000000003</v>
      </c>
      <c r="D39" s="12">
        <f t="shared" si="5"/>
        <v>-167.00000000000003</v>
      </c>
      <c r="E39" s="12">
        <f t="shared" si="5"/>
        <v>-167.00000000000003</v>
      </c>
      <c r="F39" s="12"/>
      <c r="G39" s="12">
        <f t="shared" si="5"/>
        <v>-167.00000000000003</v>
      </c>
      <c r="H39" s="74">
        <f t="shared" si="5"/>
        <v>-167.00000000000003</v>
      </c>
      <c r="I39" s="74">
        <f t="shared" si="5"/>
        <v>-167.00000000000003</v>
      </c>
      <c r="J39" s="74">
        <f t="shared" si="5"/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  <c r="M39" s="12">
        <f>10*LOG10(10^((M35+M36)/10)+10^(M37/10))</f>
        <v>-167.00000000000003</v>
      </c>
    </row>
    <row r="40" spans="1:13" ht="30" x14ac:dyDescent="0.15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72" t="s">
        <v>16</v>
      </c>
      <c r="I40" s="72" t="s">
        <v>16</v>
      </c>
      <c r="J40" s="72" t="s">
        <v>16</v>
      </c>
      <c r="K40" s="9" t="s">
        <v>16</v>
      </c>
      <c r="L40" s="9" t="s">
        <v>16</v>
      </c>
      <c r="M40" s="9" t="s">
        <v>16</v>
      </c>
    </row>
    <row r="41" spans="1:13" ht="15" x14ac:dyDescent="0.15">
      <c r="A41" s="21" t="s">
        <v>68</v>
      </c>
      <c r="B41" s="12">
        <f>48*180*1000</f>
        <v>8640000</v>
      </c>
      <c r="C41" s="12">
        <f t="shared" ref="C41:G41" si="6">48*180*1000</f>
        <v>8640000</v>
      </c>
      <c r="D41" s="12">
        <f t="shared" si="6"/>
        <v>8640000</v>
      </c>
      <c r="E41" s="12">
        <f t="shared" si="6"/>
        <v>8640000</v>
      </c>
      <c r="F41" s="12"/>
      <c r="G41" s="12">
        <f t="shared" si="6"/>
        <v>8640000</v>
      </c>
      <c r="H41" s="74">
        <f>48*180*1000</f>
        <v>8640000</v>
      </c>
      <c r="I41" s="74">
        <f t="shared" ref="I41:J41" si="7">48*180*1000</f>
        <v>8640000</v>
      </c>
      <c r="J41" s="74">
        <f t="shared" si="7"/>
        <v>8640000</v>
      </c>
      <c r="K41" s="12">
        <f>48*180*1000</f>
        <v>8640000</v>
      </c>
      <c r="L41" s="12">
        <f t="shared" ref="L41:M41" si="8">48*180*1000</f>
        <v>8640000</v>
      </c>
      <c r="M41" s="12">
        <f t="shared" si="8"/>
        <v>8640000</v>
      </c>
    </row>
    <row r="42" spans="1:13" ht="15" x14ac:dyDescent="0.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4" t="s">
        <v>16</v>
      </c>
      <c r="I42" s="74" t="s">
        <v>16</v>
      </c>
      <c r="J42" s="74" t="s">
        <v>16</v>
      </c>
      <c r="K42" s="12" t="s">
        <v>16</v>
      </c>
      <c r="L42" s="12" t="s">
        <v>16</v>
      </c>
      <c r="M42" s="12" t="s">
        <v>16</v>
      </c>
    </row>
    <row r="43" spans="1:13" ht="15" x14ac:dyDescent="0.15">
      <c r="A43" s="7" t="s">
        <v>71</v>
      </c>
      <c r="B43" s="12">
        <f t="shared" ref="B43:J43" si="9">B39+10*LOG10(B41)</f>
        <v>-97.634862575211102</v>
      </c>
      <c r="C43" s="12">
        <f t="shared" si="9"/>
        <v>-97.634862575211102</v>
      </c>
      <c r="D43" s="12">
        <f t="shared" si="9"/>
        <v>-97.634862575211102</v>
      </c>
      <c r="E43" s="12">
        <f t="shared" si="9"/>
        <v>-97.634862575211102</v>
      </c>
      <c r="F43" s="12"/>
      <c r="G43" s="12">
        <f t="shared" si="9"/>
        <v>-97.634862575211102</v>
      </c>
      <c r="H43" s="74">
        <f t="shared" si="9"/>
        <v>-97.634862575211102</v>
      </c>
      <c r="I43" s="74">
        <f t="shared" si="9"/>
        <v>-97.634862575211102</v>
      </c>
      <c r="J43" s="74">
        <f t="shared" si="9"/>
        <v>-97.634862575211102</v>
      </c>
      <c r="K43" s="12">
        <f>K39+10*LOG10(K41)</f>
        <v>-97.634862575211102</v>
      </c>
      <c r="L43" s="12">
        <f>L39+10*LOG10(L41)</f>
        <v>-97.634862575211102</v>
      </c>
      <c r="M43" s="12">
        <f>M39+10*LOG10(M41)</f>
        <v>-97.634862575211102</v>
      </c>
    </row>
    <row r="44" spans="1:13" ht="15" x14ac:dyDescent="0.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72" t="s">
        <v>16</v>
      </c>
      <c r="I44" s="72" t="s">
        <v>16</v>
      </c>
      <c r="J44" s="72" t="s">
        <v>16</v>
      </c>
      <c r="K44" s="9" t="s">
        <v>16</v>
      </c>
      <c r="L44" s="9" t="s">
        <v>16</v>
      </c>
      <c r="M44" s="9" t="s">
        <v>16</v>
      </c>
    </row>
    <row r="45" spans="1:13" ht="15" x14ac:dyDescent="0.15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/>
      <c r="G45" s="19">
        <v>-4.8099999999999996</v>
      </c>
      <c r="H45" s="78">
        <v>-9.08</v>
      </c>
      <c r="I45" s="78">
        <v>-9.08</v>
      </c>
      <c r="J45" s="78">
        <v>-4.4800000000000004</v>
      </c>
      <c r="K45" s="15">
        <v>-7.65</v>
      </c>
      <c r="L45" s="15">
        <v>-7.37</v>
      </c>
      <c r="M45" s="15">
        <v>-3.95</v>
      </c>
    </row>
    <row r="46" spans="1:13" ht="15" x14ac:dyDescent="0.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4" t="s">
        <v>16</v>
      </c>
      <c r="I46" s="74" t="s">
        <v>16</v>
      </c>
      <c r="J46" s="74" t="s">
        <v>16</v>
      </c>
      <c r="K46" s="12" t="s">
        <v>16</v>
      </c>
      <c r="L46" s="12" t="s">
        <v>16</v>
      </c>
      <c r="M46" s="12" t="s">
        <v>16</v>
      </c>
    </row>
    <row r="47" spans="1:13" ht="15" x14ac:dyDescent="0.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</row>
    <row r="48" spans="1:13" ht="30" x14ac:dyDescent="0.1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71">
        <v>0</v>
      </c>
      <c r="I48" s="71">
        <v>0</v>
      </c>
      <c r="J48" s="71">
        <v>0</v>
      </c>
      <c r="K48" s="8">
        <v>0</v>
      </c>
      <c r="L48" s="8">
        <v>0</v>
      </c>
      <c r="M48" s="8">
        <v>0</v>
      </c>
    </row>
    <row r="49" spans="1:13" ht="33.75" customHeight="1" x14ac:dyDescent="0.1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72" t="s">
        <v>16</v>
      </c>
      <c r="I49" s="72" t="s">
        <v>16</v>
      </c>
      <c r="J49" s="72" t="s">
        <v>16</v>
      </c>
      <c r="K49" s="9" t="s">
        <v>16</v>
      </c>
      <c r="L49" s="9" t="s">
        <v>16</v>
      </c>
      <c r="M49" s="9" t="s">
        <v>16</v>
      </c>
    </row>
    <row r="50" spans="1:13" ht="30" x14ac:dyDescent="0.15">
      <c r="A50" s="7" t="s">
        <v>80</v>
      </c>
      <c r="B50" s="12">
        <f t="shared" ref="B50:J50" si="10">B43+B45+B47-B48</f>
        <v>-104.03486257521111</v>
      </c>
      <c r="C50" s="12">
        <f t="shared" si="10"/>
        <v>-104.03486257521111</v>
      </c>
      <c r="D50" s="12">
        <f t="shared" si="10"/>
        <v>-100.3348625752111</v>
      </c>
      <c r="E50" s="12">
        <f t="shared" si="10"/>
        <v>-103.9848625752111</v>
      </c>
      <c r="F50" s="12"/>
      <c r="G50" s="12">
        <f t="shared" si="10"/>
        <v>-100.4448625752111</v>
      </c>
      <c r="H50" s="74">
        <f t="shared" si="10"/>
        <v>-104.7148625752111</v>
      </c>
      <c r="I50" s="74">
        <f t="shared" si="10"/>
        <v>-104.7148625752111</v>
      </c>
      <c r="J50" s="74">
        <f t="shared" si="10"/>
        <v>-100.11486257521111</v>
      </c>
      <c r="K50" s="12">
        <f>K43+K45+K47-K48</f>
        <v>-103.28486257521111</v>
      </c>
      <c r="L50" s="12">
        <f>L43+L45+L47-L48</f>
        <v>-103.00486257521111</v>
      </c>
      <c r="M50" s="12">
        <f>M43+M45+M47-M48</f>
        <v>-99.584862575211105</v>
      </c>
    </row>
    <row r="51" spans="1:13" ht="30" x14ac:dyDescent="0.15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72" t="s">
        <v>16</v>
      </c>
      <c r="I51" s="72" t="s">
        <v>16</v>
      </c>
      <c r="J51" s="72" t="s">
        <v>16</v>
      </c>
      <c r="K51" s="9" t="s">
        <v>16</v>
      </c>
      <c r="L51" s="9" t="s">
        <v>16</v>
      </c>
      <c r="M51" s="9" t="s">
        <v>16</v>
      </c>
    </row>
    <row r="52" spans="1:13" ht="30" x14ac:dyDescent="0.15">
      <c r="A52" s="22" t="s">
        <v>83</v>
      </c>
      <c r="B52" s="23">
        <f>B25+B30+B33-B34-B50</f>
        <v>162.43089986991947</v>
      </c>
      <c r="C52" s="23">
        <f t="shared" ref="C52:G52" si="11">C25+C30+C33-C34-C50</f>
        <v>159.43089986991947</v>
      </c>
      <c r="D52" s="23">
        <f t="shared" si="11"/>
        <v>155.73089986991948</v>
      </c>
      <c r="E52" s="23">
        <f t="shared" si="11"/>
        <v>158.52089986991948</v>
      </c>
      <c r="F52" s="23"/>
      <c r="G52" s="23">
        <f t="shared" si="11"/>
        <v>151.98089986991948</v>
      </c>
      <c r="H52" s="79">
        <f>H25+H30+H33-H34-H50</f>
        <v>163.11089986991948</v>
      </c>
      <c r="I52" s="79">
        <f t="shared" ref="I52:J52" si="12">I25+I30+I33-I34-I50</f>
        <v>160.11089986991948</v>
      </c>
      <c r="J52" s="79">
        <f t="shared" si="12"/>
        <v>155.51089986991948</v>
      </c>
      <c r="K52" s="23">
        <f>K25+K30+K33-K34-K50</f>
        <v>158.67059991327966</v>
      </c>
      <c r="L52" s="23">
        <f t="shared" ref="L52:M52" si="13">L25+L30+L33-L34-L50</f>
        <v>155.39059991327966</v>
      </c>
      <c r="M52" s="23">
        <f t="shared" si="13"/>
        <v>151.97059991327967</v>
      </c>
    </row>
    <row r="53" spans="1:13" ht="30" x14ac:dyDescent="0.1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/>
      <c r="G53" s="25" t="s">
        <v>16</v>
      </c>
      <c r="H53" s="80" t="s">
        <v>16</v>
      </c>
      <c r="I53" s="80" t="s">
        <v>16</v>
      </c>
      <c r="J53" s="80" t="s">
        <v>16</v>
      </c>
      <c r="K53" s="25" t="s">
        <v>16</v>
      </c>
      <c r="L53" s="25" t="s">
        <v>16</v>
      </c>
      <c r="M53" s="25" t="s">
        <v>16</v>
      </c>
    </row>
    <row r="54" spans="1:13" x14ac:dyDescent="0.15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</row>
    <row r="55" spans="1:13" ht="16.5" customHeight="1" x14ac:dyDescent="0.1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91">
        <v>8</v>
      </c>
      <c r="L55" s="91">
        <v>8</v>
      </c>
      <c r="M55" s="91">
        <v>8</v>
      </c>
    </row>
    <row r="56" spans="1:13" ht="30" x14ac:dyDescent="0.15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/>
      <c r="G56" s="15">
        <v>8.4499999999999993</v>
      </c>
      <c r="H56" s="76">
        <v>8.4499999999999993</v>
      </c>
      <c r="I56" s="76">
        <v>8.4499999999999993</v>
      </c>
      <c r="J56" s="76">
        <v>8.4499999999999993</v>
      </c>
      <c r="K56" s="91">
        <v>8.4499999999999993</v>
      </c>
      <c r="L56" s="91">
        <v>8.4499999999999993</v>
      </c>
      <c r="M56" s="91">
        <v>8.4499999999999993</v>
      </c>
    </row>
    <row r="57" spans="1:13" ht="30" x14ac:dyDescent="0.15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/>
      <c r="G57" s="26" t="s">
        <v>16</v>
      </c>
      <c r="H57" s="81" t="s">
        <v>16</v>
      </c>
      <c r="I57" s="81" t="s">
        <v>16</v>
      </c>
      <c r="J57" s="81" t="s">
        <v>16</v>
      </c>
      <c r="K57" s="26" t="s">
        <v>16</v>
      </c>
      <c r="L57" s="26" t="s">
        <v>16</v>
      </c>
      <c r="M57" s="26" t="s">
        <v>16</v>
      </c>
    </row>
    <row r="58" spans="1:13" ht="15" x14ac:dyDescent="0.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91">
        <v>0</v>
      </c>
      <c r="L58" s="91">
        <v>0</v>
      </c>
      <c r="M58" s="91">
        <v>0</v>
      </c>
    </row>
    <row r="59" spans="1:13" ht="15" x14ac:dyDescent="0.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91">
        <v>12.5</v>
      </c>
      <c r="L59" s="91">
        <v>12.5</v>
      </c>
      <c r="M59" s="91">
        <v>12.5</v>
      </c>
    </row>
    <row r="60" spans="1:13" ht="15" x14ac:dyDescent="0.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91">
        <v>0</v>
      </c>
      <c r="L60" s="91">
        <v>0</v>
      </c>
      <c r="M60" s="91">
        <v>0</v>
      </c>
    </row>
    <row r="61" spans="1:13" ht="30" x14ac:dyDescent="0.15">
      <c r="A61" s="22" t="s">
        <v>110</v>
      </c>
      <c r="B61" s="23">
        <f>B52-B56+B58-B59+B60</f>
        <v>141.48089986991948</v>
      </c>
      <c r="C61" s="23">
        <f t="shared" ref="C61:G61" si="14">C52-C56+C58-C59+C60</f>
        <v>138.48089986991948</v>
      </c>
      <c r="D61" s="23">
        <f t="shared" si="14"/>
        <v>134.78089986991949</v>
      </c>
      <c r="E61" s="23">
        <f t="shared" si="14"/>
        <v>137.57089986991949</v>
      </c>
      <c r="F61" s="23"/>
      <c r="G61" s="23">
        <f t="shared" si="14"/>
        <v>131.03089986991949</v>
      </c>
      <c r="H61" s="79">
        <f>H52-H56+H58-H59+H60</f>
        <v>142.16089986991949</v>
      </c>
      <c r="I61" s="79">
        <f t="shared" ref="I61:J61" si="15">I52-I56+I58-I59+I60</f>
        <v>139.16089986991949</v>
      </c>
      <c r="J61" s="79">
        <f t="shared" si="15"/>
        <v>134.5608998699195</v>
      </c>
      <c r="K61" s="23">
        <f>K52-K56+K58-K59+K60</f>
        <v>137.72059991327967</v>
      </c>
      <c r="L61" s="23">
        <f t="shared" ref="L61:M61" si="16">L52-L56+L58-L59+L60</f>
        <v>134.44059991327967</v>
      </c>
      <c r="M61" s="23">
        <f t="shared" si="16"/>
        <v>131.02059991327968</v>
      </c>
    </row>
    <row r="62" spans="1:13" ht="30" x14ac:dyDescent="0.15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/>
      <c r="G62" s="25" t="s">
        <v>16</v>
      </c>
      <c r="H62" s="80" t="s">
        <v>16</v>
      </c>
      <c r="I62" s="80" t="s">
        <v>16</v>
      </c>
      <c r="J62" s="80" t="s">
        <v>16</v>
      </c>
      <c r="K62" s="25" t="s">
        <v>16</v>
      </c>
      <c r="L62" s="25" t="s">
        <v>16</v>
      </c>
      <c r="M62" s="25" t="s">
        <v>16</v>
      </c>
    </row>
    <row r="63" spans="1:13" x14ac:dyDescent="0.15">
      <c r="C63" s="2"/>
      <c r="D63" s="2"/>
      <c r="F63" s="2"/>
      <c r="G63" s="2"/>
      <c r="I63" s="82"/>
      <c r="J63" s="82"/>
      <c r="L63" s="2"/>
      <c r="M63" s="2"/>
    </row>
    <row r="64" spans="1:13" ht="15" x14ac:dyDescent="0.15">
      <c r="A64" s="22" t="s">
        <v>97</v>
      </c>
      <c r="B64" s="23">
        <f t="shared" ref="B64:J64" si="17">B17+B22-B50+B21+B33</f>
        <v>149.40000000000003</v>
      </c>
      <c r="C64" s="23">
        <f t="shared" si="17"/>
        <v>149.40000000000003</v>
      </c>
      <c r="D64" s="23">
        <f t="shared" si="17"/>
        <v>145.70000000000005</v>
      </c>
      <c r="E64" s="23">
        <f t="shared" si="17"/>
        <v>149.35000000000002</v>
      </c>
      <c r="F64" s="23"/>
      <c r="G64" s="23">
        <f t="shared" si="17"/>
        <v>145.81000000000003</v>
      </c>
      <c r="H64" s="79">
        <f t="shared" si="17"/>
        <v>150.08000000000004</v>
      </c>
      <c r="I64" s="79">
        <f t="shared" si="17"/>
        <v>150.08000000000004</v>
      </c>
      <c r="J64" s="79">
        <f t="shared" si="17"/>
        <v>145.48000000000005</v>
      </c>
      <c r="K64" s="23">
        <f>K17+K22-K50+K21+K33</f>
        <v>148.65000000000003</v>
      </c>
      <c r="L64" s="23">
        <f>L17+L22-L50+L21+L33</f>
        <v>148.37000000000003</v>
      </c>
      <c r="M64" s="23">
        <f>M17+M22-M50+M21+M33</f>
        <v>144.95000000000005</v>
      </c>
    </row>
    <row r="65" spans="1:13" ht="15" x14ac:dyDescent="0.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/>
      <c r="G65" s="25" t="s">
        <v>16</v>
      </c>
      <c r="H65" s="80" t="s">
        <v>16</v>
      </c>
      <c r="I65" s="80" t="s">
        <v>16</v>
      </c>
      <c r="J65" s="80" t="s">
        <v>16</v>
      </c>
      <c r="K65" s="25" t="s">
        <v>16</v>
      </c>
      <c r="L65" s="25" t="s">
        <v>16</v>
      </c>
      <c r="M65" s="25" t="s">
        <v>16</v>
      </c>
    </row>
  </sheetData>
  <mergeCells count="4">
    <mergeCell ref="B1:D1"/>
    <mergeCell ref="E1:G1"/>
    <mergeCell ref="H1:J1"/>
    <mergeCell ref="K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pane xSplit="1" ySplit="1" topLeftCell="F2" activePane="bottomRight" state="frozen"/>
      <selection pane="topRight"/>
      <selection pane="bottomLeft"/>
      <selection pane="bottomRight" activeCell="N3" sqref="N3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82" customWidth="1"/>
    <col min="9" max="10" width="15.625" style="1" customWidth="1"/>
    <col min="11" max="11" width="15.625" style="2" customWidth="1"/>
    <col min="12" max="13" width="15.625" style="1" customWidth="1"/>
    <col min="14" max="16384" width="9" style="1"/>
  </cols>
  <sheetData>
    <row r="1" spans="1:13" ht="14.25" customHeight="1" x14ac:dyDescent="0.15">
      <c r="A1" s="3"/>
      <c r="B1" s="89" t="s">
        <v>102</v>
      </c>
      <c r="C1" s="89"/>
      <c r="D1" s="89"/>
      <c r="E1" s="89" t="s">
        <v>103</v>
      </c>
      <c r="F1" s="89"/>
      <c r="G1" s="89"/>
      <c r="H1" s="90" t="s">
        <v>116</v>
      </c>
      <c r="I1" s="90"/>
      <c r="J1" s="90"/>
      <c r="K1" s="89" t="s">
        <v>117</v>
      </c>
      <c r="L1" s="89"/>
      <c r="M1" s="89"/>
    </row>
    <row r="2" spans="1:13" ht="29.25" customHeight="1" x14ac:dyDescent="0.15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</row>
    <row r="3" spans="1:13" ht="15" x14ac:dyDescent="0.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</row>
    <row r="4" spans="1:13" ht="15" x14ac:dyDescent="0.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</row>
    <row r="5" spans="1:13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</row>
    <row r="6" spans="1:13" ht="15" x14ac:dyDescent="0.15">
      <c r="A6" s="7" t="s">
        <v>17</v>
      </c>
      <c r="B6" s="12">
        <v>1000000</v>
      </c>
      <c r="C6" s="12">
        <v>1000000</v>
      </c>
      <c r="D6" s="12">
        <v>1000000</v>
      </c>
      <c r="E6" s="12">
        <v>1000000</v>
      </c>
      <c r="F6" s="12"/>
      <c r="G6" s="12">
        <v>1000000</v>
      </c>
      <c r="H6" s="74">
        <v>1000000</v>
      </c>
      <c r="I6" s="74">
        <v>1000000</v>
      </c>
      <c r="J6" s="74">
        <v>1000000</v>
      </c>
      <c r="K6" s="12">
        <v>1000000</v>
      </c>
      <c r="L6" s="12">
        <v>1000000</v>
      </c>
      <c r="M6" s="12">
        <v>1000000</v>
      </c>
    </row>
    <row r="7" spans="1:13" ht="15" x14ac:dyDescent="0.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72" t="s">
        <v>16</v>
      </c>
      <c r="I7" s="72" t="s">
        <v>16</v>
      </c>
      <c r="J7" s="72" t="s">
        <v>16</v>
      </c>
      <c r="K7" s="9" t="s">
        <v>16</v>
      </c>
      <c r="L7" s="9" t="s">
        <v>16</v>
      </c>
      <c r="M7" s="9" t="s">
        <v>16</v>
      </c>
    </row>
    <row r="8" spans="1:13" ht="15" x14ac:dyDescent="0.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/>
      <c r="G8" s="27">
        <v>0.1</v>
      </c>
      <c r="H8" s="73">
        <v>0.1</v>
      </c>
      <c r="I8" s="73">
        <v>0.1</v>
      </c>
      <c r="J8" s="73">
        <v>0.1</v>
      </c>
      <c r="K8" s="27">
        <v>0.1</v>
      </c>
      <c r="L8" s="27">
        <v>0.1</v>
      </c>
      <c r="M8" s="27">
        <v>0.1</v>
      </c>
    </row>
    <row r="9" spans="1:13" ht="15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</row>
    <row r="10" spans="1:13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</row>
    <row r="11" spans="1:13" x14ac:dyDescent="0.15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</row>
    <row r="12" spans="1:13" ht="15" customHeight="1" x14ac:dyDescent="0.15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</row>
    <row r="13" spans="1:13" ht="15" x14ac:dyDescent="0.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91">
        <v>4</v>
      </c>
      <c r="L13" s="91">
        <v>4</v>
      </c>
      <c r="M13" s="91">
        <v>4</v>
      </c>
    </row>
    <row r="14" spans="1:13" ht="15" x14ac:dyDescent="0.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91">
        <v>4</v>
      </c>
      <c r="L14" s="91">
        <v>4</v>
      </c>
      <c r="M14" s="91">
        <v>4</v>
      </c>
    </row>
    <row r="15" spans="1:13" ht="15" x14ac:dyDescent="0.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</row>
    <row r="16" spans="1:13" ht="15" x14ac:dyDescent="0.15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>K15+10*LOG10(K4)</f>
        <v>49.010299956639813</v>
      </c>
      <c r="L16" s="12">
        <f>L15+10*LOG10(L4)</f>
        <v>49.010299956639813</v>
      </c>
      <c r="M16" s="12">
        <f>M15+10*LOG10(M4)</f>
        <v>49.010299956639813</v>
      </c>
    </row>
    <row r="17" spans="1:13" ht="30" x14ac:dyDescent="0.15">
      <c r="A17" s="7" t="s">
        <v>35</v>
      </c>
      <c r="B17" s="12">
        <f t="shared" ref="B17:J17" si="1">B15+10*LOG10(B42/1000000)</f>
        <v>45.542425094393252</v>
      </c>
      <c r="C17" s="12">
        <f t="shared" si="1"/>
        <v>45.542425094393252</v>
      </c>
      <c r="D17" s="12">
        <f t="shared" si="1"/>
        <v>45.542425094393252</v>
      </c>
      <c r="E17" s="12">
        <f t="shared" si="1"/>
        <v>43.466341989375785</v>
      </c>
      <c r="F17" s="12"/>
      <c r="G17" s="12">
        <f t="shared" si="1"/>
        <v>43.466341989375785</v>
      </c>
      <c r="H17" s="74">
        <f t="shared" si="1"/>
        <v>44.57332496431269</v>
      </c>
      <c r="I17" s="74">
        <f t="shared" si="1"/>
        <v>44.57332496431269</v>
      </c>
      <c r="J17" s="74">
        <f t="shared" si="1"/>
        <v>44.57332496431269</v>
      </c>
      <c r="K17" s="12">
        <f>K15+10*LOG10(K42/1000000)</f>
        <v>48.80578370368076</v>
      </c>
      <c r="L17" s="12">
        <f>L15+10*LOG10(L42/1000000)</f>
        <v>48.80578370368076</v>
      </c>
      <c r="M17" s="12">
        <f>M15+10*LOG10(M42/1000000)</f>
        <v>48.80578370368076</v>
      </c>
    </row>
    <row r="18" spans="1:13" ht="45" x14ac:dyDescent="0.15">
      <c r="A18" s="16" t="s">
        <v>37</v>
      </c>
      <c r="B18" s="12">
        <f t="shared" ref="B18:J18" si="2">B19+10*LOG10(B12/B13)-B20</f>
        <v>17.030899869919438</v>
      </c>
      <c r="C18" s="12">
        <f t="shared" si="2"/>
        <v>17.030899869919438</v>
      </c>
      <c r="D18" s="12">
        <f t="shared" si="2"/>
        <v>17.030899869919438</v>
      </c>
      <c r="E18" s="12">
        <f t="shared" si="2"/>
        <v>13.170899869919438</v>
      </c>
      <c r="F18" s="12"/>
      <c r="G18" s="12">
        <f t="shared" si="2"/>
        <v>13.170899869919438</v>
      </c>
      <c r="H18" s="74">
        <f t="shared" si="2"/>
        <v>17.030899869919438</v>
      </c>
      <c r="I18" s="74">
        <f t="shared" si="2"/>
        <v>17.030899869919438</v>
      </c>
      <c r="J18" s="74">
        <f t="shared" si="2"/>
        <v>17.030899869919438</v>
      </c>
      <c r="K18" s="12">
        <f>K19+10*LOG10(K12/K13)-K20</f>
        <v>14.020599913279625</v>
      </c>
      <c r="L18" s="12">
        <f>L19+10*LOG10(L12/L13)-L20</f>
        <v>14.020599913279625</v>
      </c>
      <c r="M18" s="12">
        <f>M19+10*LOG10(M12/M13)-M20</f>
        <v>14.020599913279625</v>
      </c>
    </row>
    <row r="19" spans="1:13" ht="15" x14ac:dyDescent="0.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</row>
    <row r="20" spans="1:13" ht="45" x14ac:dyDescent="0.15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91">
        <v>0</v>
      </c>
      <c r="L20" s="91">
        <v>0</v>
      </c>
      <c r="M20" s="91">
        <v>0</v>
      </c>
    </row>
    <row r="21" spans="1:13" ht="61.5" customHeight="1" x14ac:dyDescent="0.15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</row>
    <row r="22" spans="1:13" ht="15" x14ac:dyDescent="0.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</row>
    <row r="23" spans="1:13" ht="15" x14ac:dyDescent="0.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</row>
    <row r="24" spans="1:13" ht="30" x14ac:dyDescent="0.1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</row>
    <row r="25" spans="1:13" ht="15" x14ac:dyDescent="0.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72" t="s">
        <v>16</v>
      </c>
      <c r="I25" s="72" t="s">
        <v>16</v>
      </c>
      <c r="J25" s="72" t="s">
        <v>16</v>
      </c>
      <c r="K25" s="9" t="s">
        <v>16</v>
      </c>
      <c r="L25" s="9" t="s">
        <v>16</v>
      </c>
      <c r="M25" s="9" t="s">
        <v>16</v>
      </c>
    </row>
    <row r="26" spans="1:13" ht="15" x14ac:dyDescent="0.15">
      <c r="A26" s="7" t="s">
        <v>51</v>
      </c>
      <c r="B26" s="12">
        <f t="shared" ref="B26:J26" si="3">B17+B18+B21-B23-B24</f>
        <v>59.57332496431269</v>
      </c>
      <c r="C26" s="12">
        <f t="shared" si="3"/>
        <v>59.57332496431269</v>
      </c>
      <c r="D26" s="12">
        <f t="shared" si="3"/>
        <v>59.57332496431269</v>
      </c>
      <c r="E26" s="12">
        <f t="shared" si="3"/>
        <v>53.637241859295223</v>
      </c>
      <c r="F26" s="12"/>
      <c r="G26" s="12">
        <f t="shared" si="3"/>
        <v>53.637241859295223</v>
      </c>
      <c r="H26" s="74">
        <f t="shared" si="3"/>
        <v>58.604224834232127</v>
      </c>
      <c r="I26" s="74">
        <f t="shared" si="3"/>
        <v>58.604224834232127</v>
      </c>
      <c r="J26" s="74">
        <f t="shared" si="3"/>
        <v>58.604224834232127</v>
      </c>
      <c r="K26" s="12">
        <f>K17+K18+K21-K23-K24</f>
        <v>59.826383616960385</v>
      </c>
      <c r="L26" s="12">
        <f>L17+L18+L21-L23-L24</f>
        <v>59.826383616960385</v>
      </c>
      <c r="M26" s="12">
        <f>M17+M18+M21-M23-M24</f>
        <v>59.826383616960385</v>
      </c>
    </row>
    <row r="27" spans="1:13" x14ac:dyDescent="0.15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</row>
    <row r="28" spans="1:13" ht="15" x14ac:dyDescent="0.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</row>
    <row r="29" spans="1:13" ht="15" x14ac:dyDescent="0.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</row>
    <row r="30" spans="1:13" ht="45" x14ac:dyDescent="0.15">
      <c r="A30" s="7" t="s">
        <v>56</v>
      </c>
      <c r="B30" s="12">
        <f t="shared" ref="B30:J30" si="4">B31+10*LOG10(B28/B29)-B32</f>
        <v>0</v>
      </c>
      <c r="C30" s="12">
        <f t="shared" si="4"/>
        <v>-3</v>
      </c>
      <c r="D30" s="12">
        <f t="shared" si="4"/>
        <v>-3</v>
      </c>
      <c r="E30" s="12">
        <f t="shared" si="4"/>
        <v>0</v>
      </c>
      <c r="F30" s="12"/>
      <c r="G30" s="12">
        <f t="shared" si="4"/>
        <v>-3</v>
      </c>
      <c r="H30" s="74">
        <f t="shared" si="4"/>
        <v>0</v>
      </c>
      <c r="I30" s="74">
        <f t="shared" si="4"/>
        <v>-3</v>
      </c>
      <c r="J30" s="74">
        <f t="shared" si="4"/>
        <v>-3</v>
      </c>
      <c r="K30" s="12">
        <f>K31+10*LOG10(K28/K29)-K32</f>
        <v>0</v>
      </c>
      <c r="L30" s="12">
        <f>L31+10*LOG10(L28/L29)-L32</f>
        <v>-3</v>
      </c>
      <c r="M30" s="12">
        <f>M31+10*LOG10(M28/M29)-M32</f>
        <v>-3</v>
      </c>
    </row>
    <row r="31" spans="1:13" ht="15" x14ac:dyDescent="0.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</row>
    <row r="32" spans="1:13" ht="45" x14ac:dyDescent="0.1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</row>
    <row r="33" spans="1:13" ht="28.5" x14ac:dyDescent="0.1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</row>
    <row r="34" spans="1:13" ht="30" x14ac:dyDescent="0.1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</row>
    <row r="35" spans="1:13" ht="15" x14ac:dyDescent="0.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</row>
    <row r="36" spans="1:13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</row>
    <row r="37" spans="1:13" ht="15" x14ac:dyDescent="0.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4" t="s">
        <v>16</v>
      </c>
      <c r="I37" s="74" t="s">
        <v>16</v>
      </c>
      <c r="J37" s="74" t="s">
        <v>16</v>
      </c>
      <c r="K37" s="12" t="s">
        <v>16</v>
      </c>
      <c r="L37" s="12" t="s">
        <v>16</v>
      </c>
      <c r="M37" s="12" t="s">
        <v>16</v>
      </c>
    </row>
    <row r="38" spans="1:13" ht="15" x14ac:dyDescent="0.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/>
      <c r="G38" s="15">
        <v>-999</v>
      </c>
      <c r="H38" s="76">
        <v>-999</v>
      </c>
      <c r="I38" s="76">
        <v>-999</v>
      </c>
      <c r="J38" s="76">
        <v>-999</v>
      </c>
      <c r="K38" s="91">
        <v>-999</v>
      </c>
      <c r="L38" s="91">
        <v>-999</v>
      </c>
      <c r="M38" s="91">
        <v>-999</v>
      </c>
    </row>
    <row r="39" spans="1:13" ht="30" x14ac:dyDescent="0.15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72" t="s">
        <v>16</v>
      </c>
      <c r="I39" s="72" t="s">
        <v>16</v>
      </c>
      <c r="J39" s="72" t="s">
        <v>16</v>
      </c>
      <c r="K39" s="9" t="s">
        <v>16</v>
      </c>
      <c r="L39" s="9" t="s">
        <v>16</v>
      </c>
      <c r="M39" s="9" t="s">
        <v>16</v>
      </c>
    </row>
    <row r="40" spans="1:13" ht="30" x14ac:dyDescent="0.15">
      <c r="A40" s="7" t="s">
        <v>109</v>
      </c>
      <c r="B40" s="12">
        <f t="shared" ref="B40:J40" si="5">10*LOG10(10^((B35+B36)/10)+10^(B38/10))</f>
        <v>-167.00000000000003</v>
      </c>
      <c r="C40" s="12">
        <f t="shared" si="5"/>
        <v>-167.00000000000003</v>
      </c>
      <c r="D40" s="12">
        <f t="shared" si="5"/>
        <v>-167.00000000000003</v>
      </c>
      <c r="E40" s="12">
        <f t="shared" si="5"/>
        <v>-167.00000000000003</v>
      </c>
      <c r="F40" s="12"/>
      <c r="G40" s="12">
        <f t="shared" si="5"/>
        <v>-167.00000000000003</v>
      </c>
      <c r="H40" s="74">
        <f t="shared" si="5"/>
        <v>-167.00000000000003</v>
      </c>
      <c r="I40" s="74">
        <f t="shared" si="5"/>
        <v>-167.00000000000003</v>
      </c>
      <c r="J40" s="74">
        <f t="shared" si="5"/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  <c r="M40" s="12">
        <f>10*LOG10(10^((M35+M36)/10)+10^(M38/10))</f>
        <v>-167.00000000000003</v>
      </c>
    </row>
    <row r="41" spans="1:13" ht="15" x14ac:dyDescent="0.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4" t="s">
        <v>16</v>
      </c>
      <c r="I41" s="74" t="s">
        <v>16</v>
      </c>
      <c r="J41" s="74" t="s">
        <v>16</v>
      </c>
      <c r="K41" s="12" t="s">
        <v>16</v>
      </c>
      <c r="L41" s="12" t="s">
        <v>16</v>
      </c>
      <c r="M41" s="12" t="s">
        <v>16</v>
      </c>
    </row>
    <row r="42" spans="1:13" ht="15" x14ac:dyDescent="0.15">
      <c r="A42" s="29" t="s">
        <v>70</v>
      </c>
      <c r="B42" s="19">
        <f t="shared" ref="B42:D42" si="6">50*180*1000</f>
        <v>9000000</v>
      </c>
      <c r="C42" s="19">
        <f t="shared" si="6"/>
        <v>9000000</v>
      </c>
      <c r="D42" s="19">
        <f t="shared" si="6"/>
        <v>9000000</v>
      </c>
      <c r="E42" s="19">
        <f>31*180*1000</f>
        <v>5580000</v>
      </c>
      <c r="F42" s="19"/>
      <c r="G42" s="19">
        <f>31*180*1000</f>
        <v>5580000</v>
      </c>
      <c r="H42" s="77">
        <f>40*180*1000</f>
        <v>7200000</v>
      </c>
      <c r="I42" s="77">
        <f t="shared" ref="I42:J42" si="7">40*180*1000</f>
        <v>7200000</v>
      </c>
      <c r="J42" s="77">
        <f t="shared" si="7"/>
        <v>7200000</v>
      </c>
      <c r="K42" s="15">
        <f>106*180*1000</f>
        <v>19080000</v>
      </c>
      <c r="L42" s="15">
        <f>106*180*1000</f>
        <v>19080000</v>
      </c>
      <c r="M42" s="15">
        <f>106*180*1000</f>
        <v>19080000</v>
      </c>
    </row>
    <row r="43" spans="1:13" ht="15" x14ac:dyDescent="0.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4" t="s">
        <v>16</v>
      </c>
      <c r="I43" s="74" t="s">
        <v>16</v>
      </c>
      <c r="J43" s="74" t="s">
        <v>16</v>
      </c>
      <c r="K43" s="12" t="s">
        <v>16</v>
      </c>
      <c r="L43" s="12" t="s">
        <v>16</v>
      </c>
      <c r="M43" s="12" t="s">
        <v>16</v>
      </c>
    </row>
    <row r="44" spans="1:13" ht="15" x14ac:dyDescent="0.15">
      <c r="A44" s="7" t="s">
        <v>72</v>
      </c>
      <c r="B44" s="12">
        <f t="shared" ref="B44:J44" si="8">B40+10*LOG10(B42)</f>
        <v>-97.457574905606776</v>
      </c>
      <c r="C44" s="12">
        <f t="shared" si="8"/>
        <v>-97.457574905606776</v>
      </c>
      <c r="D44" s="12">
        <f t="shared" si="8"/>
        <v>-97.457574905606776</v>
      </c>
      <c r="E44" s="12">
        <f t="shared" si="8"/>
        <v>-99.533658010624237</v>
      </c>
      <c r="F44" s="12"/>
      <c r="G44" s="12">
        <f t="shared" si="8"/>
        <v>-99.533658010624237</v>
      </c>
      <c r="H44" s="74">
        <f t="shared" si="8"/>
        <v>-98.426675035687353</v>
      </c>
      <c r="I44" s="74">
        <f t="shared" si="8"/>
        <v>-98.426675035687353</v>
      </c>
      <c r="J44" s="74">
        <f t="shared" si="8"/>
        <v>-98.426675035687353</v>
      </c>
      <c r="K44" s="12">
        <f>K40+10*LOG10(K42)</f>
        <v>-94.194216296319269</v>
      </c>
      <c r="L44" s="12">
        <f>L40+10*LOG10(L42)</f>
        <v>-94.194216296319269</v>
      </c>
      <c r="M44" s="12">
        <f>M40+10*LOG10(M42)</f>
        <v>-94.194216296319269</v>
      </c>
    </row>
    <row r="45" spans="1:13" ht="15" x14ac:dyDescent="0.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4" t="s">
        <v>16</v>
      </c>
      <c r="I45" s="74" t="s">
        <v>16</v>
      </c>
      <c r="J45" s="74" t="s">
        <v>16</v>
      </c>
      <c r="K45" s="12" t="s">
        <v>16</v>
      </c>
      <c r="L45" s="12" t="s">
        <v>16</v>
      </c>
      <c r="M45" s="12" t="s">
        <v>16</v>
      </c>
    </row>
    <row r="46" spans="1:13" ht="15" x14ac:dyDescent="0.15">
      <c r="A46" s="29" t="s">
        <v>75</v>
      </c>
      <c r="B46" s="19">
        <v>-3.9</v>
      </c>
      <c r="C46" s="19">
        <v>-3.9</v>
      </c>
      <c r="D46" s="19">
        <v>0.4</v>
      </c>
      <c r="E46" s="19">
        <v>-7.19</v>
      </c>
      <c r="F46" s="19"/>
      <c r="G46" s="19">
        <v>-2.57</v>
      </c>
      <c r="H46" s="78">
        <v>-7.95</v>
      </c>
      <c r="I46" s="78">
        <v>-7.95</v>
      </c>
      <c r="J46" s="78">
        <v>-4.41</v>
      </c>
      <c r="K46" s="15">
        <v>-4.9000000000000004</v>
      </c>
      <c r="L46" s="15">
        <v>-4.8</v>
      </c>
      <c r="M46" s="15">
        <v>-1.6</v>
      </c>
    </row>
    <row r="47" spans="1:13" ht="15" x14ac:dyDescent="0.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</row>
    <row r="48" spans="1:13" ht="30" x14ac:dyDescent="0.15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4" t="s">
        <v>16</v>
      </c>
      <c r="I48" s="74" t="s">
        <v>16</v>
      </c>
      <c r="J48" s="74" t="s">
        <v>16</v>
      </c>
      <c r="K48" s="12" t="s">
        <v>16</v>
      </c>
      <c r="L48" s="12" t="s">
        <v>16</v>
      </c>
      <c r="M48" s="12" t="s">
        <v>16</v>
      </c>
    </row>
    <row r="49" spans="1:13" ht="33.75" customHeight="1" x14ac:dyDescent="0.1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71">
        <v>0</v>
      </c>
      <c r="I49" s="71">
        <v>0</v>
      </c>
      <c r="J49" s="71">
        <v>0</v>
      </c>
      <c r="K49" s="8">
        <v>0</v>
      </c>
      <c r="L49" s="8">
        <v>0</v>
      </c>
      <c r="M49" s="8">
        <v>0</v>
      </c>
    </row>
    <row r="50" spans="1:13" ht="30" x14ac:dyDescent="0.1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72" t="s">
        <v>16</v>
      </c>
      <c r="I50" s="72" t="s">
        <v>16</v>
      </c>
      <c r="J50" s="72" t="s">
        <v>16</v>
      </c>
      <c r="K50" s="9" t="s">
        <v>16</v>
      </c>
      <c r="L50" s="9" t="s">
        <v>16</v>
      </c>
      <c r="M50" s="9" t="s">
        <v>16</v>
      </c>
    </row>
    <row r="51" spans="1:13" ht="30" x14ac:dyDescent="0.15">
      <c r="A51" s="7" t="s">
        <v>82</v>
      </c>
      <c r="B51" s="12">
        <f t="shared" ref="B51:J51" si="9">B44+B46+B47-B49</f>
        <v>-99.357574905606782</v>
      </c>
      <c r="C51" s="12">
        <f t="shared" si="9"/>
        <v>-99.357574905606782</v>
      </c>
      <c r="D51" s="12">
        <f t="shared" si="9"/>
        <v>-95.057574905606771</v>
      </c>
      <c r="E51" s="12">
        <f t="shared" si="9"/>
        <v>-104.72365801062423</v>
      </c>
      <c r="F51" s="12"/>
      <c r="G51" s="12">
        <f t="shared" si="9"/>
        <v>-100.10365801062423</v>
      </c>
      <c r="H51" s="74">
        <f t="shared" si="9"/>
        <v>-104.37667503568736</v>
      </c>
      <c r="I51" s="74">
        <f t="shared" si="9"/>
        <v>-104.37667503568736</v>
      </c>
      <c r="J51" s="74">
        <f t="shared" si="9"/>
        <v>-100.83667503568735</v>
      </c>
      <c r="K51" s="12">
        <f>K44+K46+K47-K49</f>
        <v>-97.094216296319274</v>
      </c>
      <c r="L51" s="12">
        <f>L44+L46+L47-L49</f>
        <v>-96.994216296319266</v>
      </c>
      <c r="M51" s="12">
        <f>M44+M46+M47-M49</f>
        <v>-93.794216296319263</v>
      </c>
    </row>
    <row r="52" spans="1:13" ht="30" x14ac:dyDescent="0.15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/>
      <c r="G52" s="25" t="s">
        <v>16</v>
      </c>
      <c r="H52" s="80" t="s">
        <v>16</v>
      </c>
      <c r="I52" s="80" t="s">
        <v>16</v>
      </c>
      <c r="J52" s="80" t="s">
        <v>16</v>
      </c>
      <c r="K52" s="25" t="s">
        <v>16</v>
      </c>
      <c r="L52" s="25" t="s">
        <v>16</v>
      </c>
      <c r="M52" s="25" t="s">
        <v>16</v>
      </c>
    </row>
    <row r="53" spans="1:13" ht="30" x14ac:dyDescent="0.15">
      <c r="A53" s="30" t="s">
        <v>85</v>
      </c>
      <c r="B53" s="23">
        <f>B26+B30+B33-B34-B51</f>
        <v>157.93089986991947</v>
      </c>
      <c r="C53" s="23">
        <f t="shared" ref="C53:G53" si="10">C26+C30+C33-C34-C51</f>
        <v>154.93089986991947</v>
      </c>
      <c r="D53" s="23">
        <f t="shared" si="10"/>
        <v>150.63089986991946</v>
      </c>
      <c r="E53" s="23">
        <f t="shared" si="10"/>
        <v>157.36089986991945</v>
      </c>
      <c r="F53" s="23"/>
      <c r="G53" s="23">
        <f t="shared" si="10"/>
        <v>149.74089986991945</v>
      </c>
      <c r="H53" s="79">
        <f>H26+H30+H33-H34-H51</f>
        <v>161.98089986991948</v>
      </c>
      <c r="I53" s="79">
        <f t="shared" ref="I53:J53" si="11">I26+I30+I33-I34-I51</f>
        <v>158.98089986991948</v>
      </c>
      <c r="J53" s="79">
        <f t="shared" si="11"/>
        <v>155.44089986991946</v>
      </c>
      <c r="K53" s="23">
        <f>K26+K30+K33-K34-K51</f>
        <v>155.92059991327966</v>
      </c>
      <c r="L53" s="23">
        <f t="shared" ref="L53:M53" si="12">L26+L30+L33-L34-L51</f>
        <v>152.82059991327964</v>
      </c>
      <c r="M53" s="23">
        <f t="shared" si="12"/>
        <v>149.62059991327965</v>
      </c>
    </row>
    <row r="54" spans="1:13" x14ac:dyDescent="0.15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</row>
    <row r="55" spans="1:13" ht="16.5" customHeight="1" x14ac:dyDescent="0.1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91">
        <v>8</v>
      </c>
      <c r="L55" s="91">
        <v>8</v>
      </c>
      <c r="M55" s="91">
        <v>8</v>
      </c>
    </row>
    <row r="56" spans="1:13" ht="30" x14ac:dyDescent="0.15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/>
      <c r="G56" s="26" t="s">
        <v>16</v>
      </c>
      <c r="H56" s="81" t="s">
        <v>16</v>
      </c>
      <c r="I56" s="81" t="s">
        <v>16</v>
      </c>
      <c r="J56" s="81" t="s">
        <v>16</v>
      </c>
      <c r="K56" s="26" t="s">
        <v>16</v>
      </c>
      <c r="L56" s="26" t="s">
        <v>16</v>
      </c>
      <c r="M56" s="26" t="s">
        <v>16</v>
      </c>
    </row>
    <row r="57" spans="1:13" ht="30" x14ac:dyDescent="0.15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/>
      <c r="G57" s="15">
        <v>5.13</v>
      </c>
      <c r="H57" s="76">
        <v>5.13</v>
      </c>
      <c r="I57" s="76">
        <v>5.13</v>
      </c>
      <c r="J57" s="76">
        <v>5.13</v>
      </c>
      <c r="K57" s="91">
        <v>5.13</v>
      </c>
      <c r="L57" s="91">
        <v>5.13</v>
      </c>
      <c r="M57" s="91">
        <v>5.13</v>
      </c>
    </row>
    <row r="58" spans="1:13" ht="15" x14ac:dyDescent="0.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91">
        <v>0</v>
      </c>
      <c r="L58" s="91">
        <v>0</v>
      </c>
      <c r="M58" s="91">
        <v>0</v>
      </c>
    </row>
    <row r="59" spans="1:13" ht="15" x14ac:dyDescent="0.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91">
        <v>12.5</v>
      </c>
      <c r="L59" s="91">
        <v>12.5</v>
      </c>
      <c r="M59" s="91">
        <v>12.5</v>
      </c>
    </row>
    <row r="60" spans="1:13" ht="15" x14ac:dyDescent="0.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91">
        <v>0</v>
      </c>
      <c r="L60" s="91">
        <v>0</v>
      </c>
      <c r="M60" s="91">
        <v>0</v>
      </c>
    </row>
    <row r="61" spans="1:13" ht="30" x14ac:dyDescent="0.15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/>
      <c r="G61" s="25" t="s">
        <v>16</v>
      </c>
      <c r="H61" s="80" t="s">
        <v>16</v>
      </c>
      <c r="I61" s="80" t="s">
        <v>16</v>
      </c>
      <c r="J61" s="80" t="s">
        <v>16</v>
      </c>
      <c r="K61" s="25" t="s">
        <v>16</v>
      </c>
      <c r="L61" s="25" t="s">
        <v>16</v>
      </c>
      <c r="M61" s="25" t="s">
        <v>16</v>
      </c>
    </row>
    <row r="62" spans="1:13" ht="30" x14ac:dyDescent="0.15">
      <c r="A62" s="30" t="s">
        <v>111</v>
      </c>
      <c r="B62" s="23">
        <f>B53-B57+B58-B59+B60</f>
        <v>140.30089986991948</v>
      </c>
      <c r="C62" s="23">
        <f t="shared" ref="C62:G62" si="13">C53-C57+C58-C59+C60</f>
        <v>137.30089986991948</v>
      </c>
      <c r="D62" s="23">
        <f t="shared" si="13"/>
        <v>133.00089986991946</v>
      </c>
      <c r="E62" s="23">
        <f t="shared" si="13"/>
        <v>139.73089986991945</v>
      </c>
      <c r="F62" s="23"/>
      <c r="G62" s="23">
        <f t="shared" si="13"/>
        <v>132.11089986991945</v>
      </c>
      <c r="H62" s="79">
        <f>H53-H57+H58-H59+H60</f>
        <v>144.35089986991949</v>
      </c>
      <c r="I62" s="79">
        <f t="shared" ref="I62:J62" si="14">I53-I57+I58-I59+I60</f>
        <v>141.35089986991949</v>
      </c>
      <c r="J62" s="79">
        <f t="shared" si="14"/>
        <v>137.81089986991947</v>
      </c>
      <c r="K62" s="23">
        <f>K53-K57+K58-K59+K60</f>
        <v>138.29059991327966</v>
      </c>
      <c r="L62" s="23">
        <f t="shared" ref="L62:M62" si="15">L53-L57+L58-L59+L60</f>
        <v>135.19059991327964</v>
      </c>
      <c r="M62" s="23">
        <f t="shared" si="15"/>
        <v>131.99059991327965</v>
      </c>
    </row>
    <row r="63" spans="1:13" x14ac:dyDescent="0.15">
      <c r="C63" s="2"/>
      <c r="D63" s="2"/>
      <c r="F63" s="2"/>
      <c r="G63" s="2"/>
      <c r="I63" s="82"/>
      <c r="J63" s="82"/>
      <c r="L63" s="2"/>
      <c r="M63" s="2"/>
    </row>
    <row r="64" spans="1:13" ht="15" x14ac:dyDescent="0.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/>
      <c r="G64" s="25" t="s">
        <v>16</v>
      </c>
      <c r="H64" s="80" t="s">
        <v>16</v>
      </c>
      <c r="I64" s="80" t="s">
        <v>16</v>
      </c>
      <c r="J64" s="80" t="s">
        <v>16</v>
      </c>
      <c r="K64" s="25" t="s">
        <v>16</v>
      </c>
      <c r="L64" s="25" t="s">
        <v>16</v>
      </c>
      <c r="M64" s="25" t="s">
        <v>16</v>
      </c>
    </row>
    <row r="65" spans="1:13" ht="15" x14ac:dyDescent="0.15">
      <c r="A65" s="30" t="s">
        <v>98</v>
      </c>
      <c r="B65" s="23">
        <f t="shared" ref="B65:J65" si="16">B17-B23-B51+B21+B33</f>
        <v>144.90000000000003</v>
      </c>
      <c r="C65" s="23">
        <f t="shared" si="16"/>
        <v>144.90000000000003</v>
      </c>
      <c r="D65" s="23">
        <f t="shared" si="16"/>
        <v>140.60000000000002</v>
      </c>
      <c r="E65" s="23">
        <f t="shared" si="16"/>
        <v>148.19000000000003</v>
      </c>
      <c r="F65" s="23"/>
      <c r="G65" s="23">
        <f t="shared" si="16"/>
        <v>143.57000000000002</v>
      </c>
      <c r="H65" s="79">
        <f t="shared" si="16"/>
        <v>148.95000000000005</v>
      </c>
      <c r="I65" s="79">
        <f t="shared" si="16"/>
        <v>148.95000000000005</v>
      </c>
      <c r="J65" s="79">
        <f t="shared" si="16"/>
        <v>145.41000000000003</v>
      </c>
      <c r="K65" s="23">
        <f>K17-K23-K51+K21+K33</f>
        <v>145.90000000000003</v>
      </c>
      <c r="L65" s="23">
        <f>L17-L23-L51+L21+L33</f>
        <v>145.80000000000001</v>
      </c>
      <c r="M65" s="23">
        <f>M17-M23-M51+M21+M33</f>
        <v>142.60000000000002</v>
      </c>
    </row>
  </sheetData>
  <mergeCells count="4">
    <mergeCell ref="B1:D1"/>
    <mergeCell ref="E1:G1"/>
    <mergeCell ref="H1:J1"/>
    <mergeCell ref="K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J46" sqref="J46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9" width="15.625" style="1" customWidth="1"/>
    <col min="10" max="16384" width="9" style="1"/>
  </cols>
  <sheetData>
    <row r="1" spans="1:9" ht="14.25" customHeight="1" x14ac:dyDescent="0.15">
      <c r="A1" s="3"/>
      <c r="B1" s="89" t="s">
        <v>102</v>
      </c>
      <c r="C1" s="89"/>
      <c r="D1" s="89" t="s">
        <v>103</v>
      </c>
      <c r="E1" s="89"/>
      <c r="F1" s="90" t="s">
        <v>116</v>
      </c>
      <c r="G1" s="90"/>
      <c r="H1" s="89" t="s">
        <v>117</v>
      </c>
      <c r="I1" s="89"/>
    </row>
    <row r="2" spans="1:9" ht="29.25" customHeight="1" x14ac:dyDescent="0.15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</row>
    <row r="3" spans="1:9" ht="15" x14ac:dyDescent="0.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</row>
    <row r="4" spans="1:9" ht="15" x14ac:dyDescent="0.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</row>
    <row r="5" spans="1:9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</row>
    <row r="6" spans="1:9" ht="15" x14ac:dyDescent="0.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</row>
    <row r="7" spans="1:9" ht="15" x14ac:dyDescent="0.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</row>
    <row r="8" spans="1:9" ht="15" x14ac:dyDescent="0.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</row>
    <row r="9" spans="1:9" ht="15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</row>
    <row r="10" spans="1:9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</row>
    <row r="11" spans="1:9" x14ac:dyDescent="0.15">
      <c r="A11" s="4" t="s">
        <v>24</v>
      </c>
      <c r="B11" s="13"/>
      <c r="C11" s="13"/>
      <c r="D11" s="13"/>
      <c r="E11" s="13"/>
      <c r="F11" s="75"/>
      <c r="G11" s="75"/>
      <c r="H11" s="13"/>
      <c r="I11" s="13"/>
    </row>
    <row r="12" spans="1:9" ht="15" customHeight="1" x14ac:dyDescent="0.1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</row>
    <row r="13" spans="1:9" ht="15" x14ac:dyDescent="0.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91">
        <v>4</v>
      </c>
      <c r="I13" s="91">
        <v>4</v>
      </c>
    </row>
    <row r="14" spans="1:9" ht="15" x14ac:dyDescent="0.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</row>
    <row r="15" spans="1:9" ht="15" x14ac:dyDescent="0.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</row>
    <row r="16" spans="1:9" ht="15" x14ac:dyDescent="0.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</row>
    <row r="17" spans="1:9" ht="30" x14ac:dyDescent="0.1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</row>
    <row r="18" spans="1:9" ht="45" x14ac:dyDescent="0.1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>H19+10*LOG10(H12/H14)-H20</f>
        <v>0</v>
      </c>
      <c r="I18" s="12">
        <f>I19+10*LOG10(I12/I14)-I20</f>
        <v>-3</v>
      </c>
    </row>
    <row r="19" spans="1:9" ht="15" x14ac:dyDescent="0.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</row>
    <row r="20" spans="1:9" ht="45" x14ac:dyDescent="0.1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</row>
    <row r="21" spans="1:9" ht="61.5" customHeight="1" x14ac:dyDescent="0.15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</row>
    <row r="22" spans="1:9" ht="15" x14ac:dyDescent="0.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</row>
    <row r="23" spans="1:9" ht="15" x14ac:dyDescent="0.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</row>
    <row r="24" spans="1:9" ht="30" x14ac:dyDescent="0.1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</row>
    <row r="25" spans="1:9" ht="15" x14ac:dyDescent="0.15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71">
        <f t="shared" si="1"/>
        <v>22</v>
      </c>
      <c r="G25" s="71">
        <f t="shared" si="1"/>
        <v>19</v>
      </c>
      <c r="H25" s="8">
        <f>H17+H18+H21+H22-H24</f>
        <v>22</v>
      </c>
      <c r="I25" s="8">
        <f>I17+I18+I21+I22-I24</f>
        <v>19</v>
      </c>
    </row>
    <row r="26" spans="1:9" ht="15" x14ac:dyDescent="0.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</row>
    <row r="27" spans="1:9" x14ac:dyDescent="0.15">
      <c r="A27" s="4" t="s">
        <v>52</v>
      </c>
      <c r="B27" s="13"/>
      <c r="C27" s="13"/>
      <c r="D27" s="13"/>
      <c r="E27" s="13"/>
      <c r="F27" s="75"/>
      <c r="G27" s="75"/>
      <c r="H27" s="13"/>
      <c r="I27" s="13"/>
    </row>
    <row r="28" spans="1:9" ht="15" x14ac:dyDescent="0.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</row>
    <row r="29" spans="1:9" ht="15" x14ac:dyDescent="0.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91">
        <v>4</v>
      </c>
      <c r="I29" s="91">
        <v>4</v>
      </c>
    </row>
    <row r="30" spans="1:9" ht="45" x14ac:dyDescent="0.15">
      <c r="A30" s="7" t="s">
        <v>56</v>
      </c>
      <c r="B30" s="12">
        <f t="shared" ref="B30:G30" si="2">B31+10*LOG10(B28/B13)-B32</f>
        <v>17.030899869919438</v>
      </c>
      <c r="C30" s="12">
        <f t="shared" si="2"/>
        <v>17.030899869919438</v>
      </c>
      <c r="D30" s="12">
        <f t="shared" si="2"/>
        <v>13.170899869919438</v>
      </c>
      <c r="E30" s="12">
        <f t="shared" si="2"/>
        <v>13.170899869919438</v>
      </c>
      <c r="F30" s="74">
        <f t="shared" si="2"/>
        <v>17.030899869919438</v>
      </c>
      <c r="G30" s="74">
        <f t="shared" si="2"/>
        <v>17.030899869919438</v>
      </c>
      <c r="H30" s="12">
        <f>H31+10*LOG10(H28/H13)-H32</f>
        <v>14.020599913279625</v>
      </c>
      <c r="I30" s="12">
        <f>I31+10*LOG10(I28/I13)-I32</f>
        <v>14.020599913279625</v>
      </c>
    </row>
    <row r="31" spans="1:9" ht="15" x14ac:dyDescent="0.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</row>
    <row r="32" spans="1:9" ht="45" x14ac:dyDescent="0.1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91">
        <v>0</v>
      </c>
      <c r="I32" s="91">
        <v>0</v>
      </c>
    </row>
    <row r="33" spans="1:9" ht="28.5" x14ac:dyDescent="0.1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</row>
    <row r="34" spans="1:9" ht="30" x14ac:dyDescent="0.1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</row>
    <row r="35" spans="1:9" ht="15" x14ac:dyDescent="0.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</row>
    <row r="36" spans="1:9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</row>
    <row r="37" spans="1:9" ht="15" x14ac:dyDescent="0.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91">
        <v>-999</v>
      </c>
      <c r="I37" s="91">
        <v>-999</v>
      </c>
    </row>
    <row r="38" spans="1:9" ht="15" x14ac:dyDescent="0.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</row>
    <row r="39" spans="1:9" ht="30" x14ac:dyDescent="0.15">
      <c r="A39" s="7" t="s">
        <v>66</v>
      </c>
      <c r="B39" s="12">
        <f t="shared" ref="B39:G39" si="3">10*LOG10(10^((B35+B36)/10)+10^(B37/10))</f>
        <v>-169.00000000000003</v>
      </c>
      <c r="C39" s="12">
        <f t="shared" si="3"/>
        <v>-169.00000000000003</v>
      </c>
      <c r="D39" s="12">
        <f t="shared" si="3"/>
        <v>-169.00000000000003</v>
      </c>
      <c r="E39" s="12">
        <f t="shared" si="3"/>
        <v>-169.00000000000003</v>
      </c>
      <c r="F39" s="74">
        <f t="shared" si="3"/>
        <v>-169.00000000000003</v>
      </c>
      <c r="G39" s="74">
        <f t="shared" si="3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</row>
    <row r="40" spans="1:9" ht="30" x14ac:dyDescent="0.15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</row>
    <row r="41" spans="1:9" ht="15" x14ac:dyDescent="0.15">
      <c r="A41" s="21" t="s">
        <v>68</v>
      </c>
      <c r="B41" s="12">
        <f t="shared" ref="B41:G41" si="4">1*12*15*1000</f>
        <v>180000</v>
      </c>
      <c r="C41" s="12">
        <f t="shared" si="4"/>
        <v>180000</v>
      </c>
      <c r="D41" s="12">
        <f t="shared" si="4"/>
        <v>180000</v>
      </c>
      <c r="E41" s="12">
        <f t="shared" si="4"/>
        <v>180000</v>
      </c>
      <c r="F41" s="74">
        <f t="shared" si="4"/>
        <v>180000</v>
      </c>
      <c r="G41" s="74">
        <f t="shared" si="4"/>
        <v>180000</v>
      </c>
      <c r="H41" s="12">
        <f>1*12*15*1000</f>
        <v>180000</v>
      </c>
      <c r="I41" s="12">
        <f>1*12*15*1000</f>
        <v>180000</v>
      </c>
    </row>
    <row r="42" spans="1:9" ht="15" x14ac:dyDescent="0.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</row>
    <row r="43" spans="1:9" ht="15" x14ac:dyDescent="0.15">
      <c r="A43" s="7" t="s">
        <v>71</v>
      </c>
      <c r="B43" s="12">
        <f t="shared" ref="B43:G43" si="5">B39+10*LOG10(B41)</f>
        <v>-116.44727494896696</v>
      </c>
      <c r="C43" s="12">
        <f t="shared" si="5"/>
        <v>-116.44727494896696</v>
      </c>
      <c r="D43" s="12">
        <f t="shared" si="5"/>
        <v>-116.44727494896696</v>
      </c>
      <c r="E43" s="12">
        <f t="shared" si="5"/>
        <v>-116.44727494896696</v>
      </c>
      <c r="F43" s="74">
        <f t="shared" si="5"/>
        <v>-116.44727494896696</v>
      </c>
      <c r="G43" s="74">
        <f t="shared" si="5"/>
        <v>-116.44727494896696</v>
      </c>
      <c r="H43" s="12">
        <f>H39+10*LOG10(H41)</f>
        <v>-116.44727494896696</v>
      </c>
      <c r="I43" s="12">
        <f>I39+10*LOG10(I41)</f>
        <v>-116.44727494896696</v>
      </c>
    </row>
    <row r="44" spans="1:9" ht="15" x14ac:dyDescent="0.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</row>
    <row r="45" spans="1:9" ht="15" x14ac:dyDescent="0.15">
      <c r="A45" s="18" t="s">
        <v>73</v>
      </c>
      <c r="B45" s="19">
        <v>-7.8</v>
      </c>
      <c r="C45" s="19">
        <v>-7.8</v>
      </c>
      <c r="D45" s="19">
        <v>-6.02</v>
      </c>
      <c r="E45" s="19">
        <v>-6.02</v>
      </c>
      <c r="F45" s="78">
        <v>1.46</v>
      </c>
      <c r="G45" s="78">
        <v>1.46</v>
      </c>
      <c r="H45" s="15">
        <v>-9.1999999999999993</v>
      </c>
      <c r="I45" s="15">
        <v>-9.1</v>
      </c>
    </row>
    <row r="46" spans="1:9" ht="15" x14ac:dyDescent="0.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</row>
    <row r="47" spans="1:9" ht="15" x14ac:dyDescent="0.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</row>
    <row r="48" spans="1:9" ht="30" x14ac:dyDescent="0.1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</row>
    <row r="49" spans="1:9" ht="33.75" customHeight="1" x14ac:dyDescent="0.1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</row>
    <row r="50" spans="1:9" ht="30" x14ac:dyDescent="0.15">
      <c r="A50" s="7" t="s">
        <v>80</v>
      </c>
      <c r="B50" s="12">
        <f t="shared" ref="B50:G50" si="6">B43+B45+B47-B48</f>
        <v>-122.24727494896696</v>
      </c>
      <c r="C50" s="12">
        <f t="shared" si="6"/>
        <v>-122.24727494896696</v>
      </c>
      <c r="D50" s="12">
        <f t="shared" si="6"/>
        <v>-120.46727494896696</v>
      </c>
      <c r="E50" s="12">
        <f t="shared" si="6"/>
        <v>-120.46727494896696</v>
      </c>
      <c r="F50" s="74">
        <f t="shared" si="6"/>
        <v>-112.98727494896697</v>
      </c>
      <c r="G50" s="74">
        <f t="shared" si="6"/>
        <v>-112.98727494896697</v>
      </c>
      <c r="H50" s="12">
        <f>H43+H45+H47-H48</f>
        <v>-123.64727494896697</v>
      </c>
      <c r="I50" s="12">
        <f>I43+I45+I47-I48</f>
        <v>-123.54727494896696</v>
      </c>
    </row>
    <row r="51" spans="1:9" ht="30" x14ac:dyDescent="0.15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</row>
    <row r="52" spans="1:9" ht="30" x14ac:dyDescent="0.15">
      <c r="A52" s="22" t="s">
        <v>83</v>
      </c>
      <c r="B52" s="23">
        <f t="shared" ref="B52:G52" si="7">B25+B30+B33-B34-B50</f>
        <v>158.27817481888638</v>
      </c>
      <c r="C52" s="23">
        <f t="shared" si="7"/>
        <v>155.27817481888638</v>
      </c>
      <c r="D52" s="23">
        <f t="shared" si="7"/>
        <v>152.6381748188864</v>
      </c>
      <c r="E52" s="23">
        <f t="shared" si="7"/>
        <v>149.6381748188864</v>
      </c>
      <c r="F52" s="79">
        <f t="shared" si="7"/>
        <v>149.01817481888639</v>
      </c>
      <c r="G52" s="79">
        <f t="shared" si="7"/>
        <v>146.01817481888639</v>
      </c>
      <c r="H52" s="23">
        <f>H25+H30+H33-H34-H50</f>
        <v>156.66787486224661</v>
      </c>
      <c r="I52" s="23">
        <f>I25+I30+I33-I34-I50</f>
        <v>153.56787486224658</v>
      </c>
    </row>
    <row r="53" spans="1:9" ht="30" x14ac:dyDescent="0.1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</row>
    <row r="54" spans="1:9" x14ac:dyDescent="0.15">
      <c r="A54" s="4" t="s">
        <v>86</v>
      </c>
      <c r="B54" s="13"/>
      <c r="C54" s="13"/>
      <c r="D54" s="13"/>
      <c r="E54" s="13"/>
      <c r="F54" s="75"/>
      <c r="G54" s="75"/>
      <c r="H54" s="13"/>
      <c r="I54" s="13"/>
    </row>
    <row r="55" spans="1:9" ht="16.5" customHeight="1" x14ac:dyDescent="0.1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91">
        <v>8</v>
      </c>
      <c r="I55" s="91">
        <v>8</v>
      </c>
    </row>
    <row r="56" spans="1:9" ht="30" x14ac:dyDescent="0.15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91">
        <v>8.4499999999999993</v>
      </c>
      <c r="I56" s="91">
        <v>8.4499999999999993</v>
      </c>
    </row>
    <row r="57" spans="1:9" ht="30" x14ac:dyDescent="0.15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</row>
    <row r="58" spans="1:9" ht="15" x14ac:dyDescent="0.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91">
        <v>0</v>
      </c>
      <c r="I58" s="91">
        <v>0</v>
      </c>
    </row>
    <row r="59" spans="1:9" ht="15" x14ac:dyDescent="0.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91">
        <v>12.5</v>
      </c>
      <c r="I59" s="91">
        <v>12.5</v>
      </c>
    </row>
    <row r="60" spans="1:9" ht="15" x14ac:dyDescent="0.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91">
        <v>0</v>
      </c>
      <c r="I60" s="91">
        <v>0</v>
      </c>
    </row>
    <row r="61" spans="1:9" ht="30" x14ac:dyDescent="0.15">
      <c r="A61" s="22" t="s">
        <v>110</v>
      </c>
      <c r="B61" s="23">
        <f t="shared" ref="B61:G61" si="8">B52-B56+B58-B59+B60</f>
        <v>137.3281748188864</v>
      </c>
      <c r="C61" s="23">
        <f t="shared" si="8"/>
        <v>134.3281748188864</v>
      </c>
      <c r="D61" s="23">
        <f t="shared" si="8"/>
        <v>131.68817481888641</v>
      </c>
      <c r="E61" s="23">
        <f t="shared" si="8"/>
        <v>128.68817481888641</v>
      </c>
      <c r="F61" s="79">
        <f t="shared" si="8"/>
        <v>128.0681748188864</v>
      </c>
      <c r="G61" s="79">
        <f t="shared" si="8"/>
        <v>125.0681748188864</v>
      </c>
      <c r="H61" s="23">
        <f>H52-H56+H58-H59+H60</f>
        <v>135.71787486224662</v>
      </c>
      <c r="I61" s="23">
        <f>I52-I56+I58-I59+I60</f>
        <v>132.61787486224659</v>
      </c>
    </row>
    <row r="62" spans="1:9" ht="30" x14ac:dyDescent="0.15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</row>
    <row r="63" spans="1:9" x14ac:dyDescent="0.15">
      <c r="C63" s="2"/>
      <c r="E63" s="2"/>
      <c r="G63" s="82"/>
      <c r="I63" s="2"/>
    </row>
    <row r="64" spans="1:9" ht="15" x14ac:dyDescent="0.15">
      <c r="A64" s="22" t="s">
        <v>97</v>
      </c>
      <c r="B64" s="23">
        <f t="shared" ref="B64:G64" si="9">B17+B22-B50+B21+B33</f>
        <v>145.24727494896695</v>
      </c>
      <c r="C64" s="23">
        <f t="shared" si="9"/>
        <v>145.24727494896695</v>
      </c>
      <c r="D64" s="23">
        <f t="shared" si="9"/>
        <v>143.46727494896697</v>
      </c>
      <c r="E64" s="23">
        <f t="shared" si="9"/>
        <v>143.46727494896697</v>
      </c>
      <c r="F64" s="79">
        <f t="shared" si="9"/>
        <v>135.98727494896696</v>
      </c>
      <c r="G64" s="79">
        <f t="shared" si="9"/>
        <v>135.98727494896696</v>
      </c>
      <c r="H64" s="23">
        <f>H17+H22-H50+H21+H33</f>
        <v>146.64727494896698</v>
      </c>
      <c r="I64" s="23">
        <f>I17+I22-I50+I21+I33</f>
        <v>146.54727494896696</v>
      </c>
    </row>
    <row r="65" spans="1:9" ht="15" x14ac:dyDescent="0.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</row>
  </sheetData>
  <mergeCells count="4">
    <mergeCell ref="B1:C1"/>
    <mergeCell ref="D1:E1"/>
    <mergeCell ref="F1:G1"/>
    <mergeCell ref="H1:I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J7" sqref="J7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9" width="15.625" style="1" customWidth="1"/>
    <col min="10" max="16384" width="9" style="1"/>
  </cols>
  <sheetData>
    <row r="1" spans="1:9" ht="14.25" customHeight="1" x14ac:dyDescent="0.15">
      <c r="A1" s="3"/>
      <c r="B1" s="89" t="s">
        <v>102</v>
      </c>
      <c r="C1" s="89"/>
      <c r="D1" s="89" t="s">
        <v>103</v>
      </c>
      <c r="E1" s="89"/>
      <c r="F1" s="90" t="s">
        <v>116</v>
      </c>
      <c r="G1" s="90"/>
      <c r="H1" s="89" t="s">
        <v>117</v>
      </c>
      <c r="I1" s="89"/>
    </row>
    <row r="2" spans="1:9" ht="29.25" customHeight="1" x14ac:dyDescent="0.15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</row>
    <row r="3" spans="1:9" ht="15" x14ac:dyDescent="0.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</row>
    <row r="4" spans="1:9" ht="15" x14ac:dyDescent="0.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</row>
    <row r="5" spans="1:9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</row>
    <row r="6" spans="1:9" ht="15" x14ac:dyDescent="0.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</row>
    <row r="7" spans="1:9" ht="15" x14ac:dyDescent="0.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</row>
    <row r="8" spans="1:9" ht="15" x14ac:dyDescent="0.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</row>
    <row r="9" spans="1:9" ht="15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</row>
    <row r="10" spans="1:9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</row>
    <row r="11" spans="1:9" x14ac:dyDescent="0.15">
      <c r="A11" s="4" t="s">
        <v>24</v>
      </c>
      <c r="B11" s="13"/>
      <c r="C11" s="13"/>
      <c r="D11" s="13"/>
      <c r="E11" s="13"/>
      <c r="F11" s="75"/>
      <c r="G11" s="75"/>
      <c r="H11" s="13"/>
      <c r="I11" s="13"/>
    </row>
    <row r="12" spans="1:9" ht="15" customHeight="1" x14ac:dyDescent="0.1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</row>
    <row r="13" spans="1:9" ht="15" x14ac:dyDescent="0.15">
      <c r="A13" s="36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91">
        <v>4</v>
      </c>
      <c r="I13" s="91">
        <v>4</v>
      </c>
    </row>
    <row r="14" spans="1:9" ht="15" x14ac:dyDescent="0.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</row>
    <row r="15" spans="1:9" ht="15" x14ac:dyDescent="0.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</row>
    <row r="16" spans="1:9" ht="15" x14ac:dyDescent="0.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</row>
    <row r="17" spans="1:9" ht="30" x14ac:dyDescent="0.1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</row>
    <row r="18" spans="1:9" ht="45" x14ac:dyDescent="0.1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>H19+10*LOG10(H12/H14)-H20</f>
        <v>0</v>
      </c>
      <c r="I18" s="12">
        <f>I19+10*LOG10(I12/I14)-I20</f>
        <v>-3</v>
      </c>
    </row>
    <row r="19" spans="1:9" ht="15" x14ac:dyDescent="0.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</row>
    <row r="20" spans="1:9" ht="45" x14ac:dyDescent="0.1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</row>
    <row r="21" spans="1:9" ht="61.5" customHeight="1" x14ac:dyDescent="0.15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</row>
    <row r="22" spans="1:9" ht="15" x14ac:dyDescent="0.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</row>
    <row r="23" spans="1:9" ht="15" x14ac:dyDescent="0.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</row>
    <row r="24" spans="1:9" ht="30" x14ac:dyDescent="0.1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</row>
    <row r="25" spans="1:9" ht="15" x14ac:dyDescent="0.15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71">
        <f t="shared" si="1"/>
        <v>22</v>
      </c>
      <c r="G25" s="71">
        <f t="shared" si="1"/>
        <v>19</v>
      </c>
      <c r="H25" s="8">
        <f>H17+H18+H21+H22-H24</f>
        <v>22</v>
      </c>
      <c r="I25" s="8">
        <f>I17+I18+I21+I22-I24</f>
        <v>19</v>
      </c>
    </row>
    <row r="26" spans="1:9" ht="15" x14ac:dyDescent="0.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</row>
    <row r="27" spans="1:9" x14ac:dyDescent="0.15">
      <c r="A27" s="4" t="s">
        <v>52</v>
      </c>
      <c r="B27" s="13"/>
      <c r="C27" s="13"/>
      <c r="D27" s="13"/>
      <c r="E27" s="13"/>
      <c r="F27" s="75"/>
      <c r="G27" s="75"/>
      <c r="H27" s="13"/>
      <c r="I27" s="13"/>
    </row>
    <row r="28" spans="1:9" ht="15" x14ac:dyDescent="0.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</row>
    <row r="29" spans="1:9" ht="15" x14ac:dyDescent="0.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91">
        <v>4</v>
      </c>
      <c r="I29" s="91">
        <v>4</v>
      </c>
    </row>
    <row r="30" spans="1:9" ht="45" x14ac:dyDescent="0.15">
      <c r="A30" s="7" t="s">
        <v>56</v>
      </c>
      <c r="B30" s="12">
        <f t="shared" ref="B30:G30" si="2">B31+10*LOG10(B28/B13)-B32</f>
        <v>17.030899869919438</v>
      </c>
      <c r="C30" s="12">
        <f t="shared" si="2"/>
        <v>17.030899869919438</v>
      </c>
      <c r="D30" s="12">
        <f t="shared" si="2"/>
        <v>13.170899869919438</v>
      </c>
      <c r="E30" s="12">
        <f t="shared" si="2"/>
        <v>13.170899869919438</v>
      </c>
      <c r="F30" s="74">
        <f t="shared" si="2"/>
        <v>17.030899869919438</v>
      </c>
      <c r="G30" s="74">
        <f t="shared" si="2"/>
        <v>17.030899869919438</v>
      </c>
      <c r="H30" s="12">
        <f>H31+10*LOG10(H28/H13)-H32</f>
        <v>14.020599913279625</v>
      </c>
      <c r="I30" s="12">
        <f>I31+10*LOG10(I28/I13)-I32</f>
        <v>14.020599913279625</v>
      </c>
    </row>
    <row r="31" spans="1:9" ht="15" x14ac:dyDescent="0.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</row>
    <row r="32" spans="1:9" ht="45" x14ac:dyDescent="0.1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91">
        <v>0</v>
      </c>
      <c r="I32" s="91">
        <v>0</v>
      </c>
    </row>
    <row r="33" spans="1:9" ht="28.5" x14ac:dyDescent="0.1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</row>
    <row r="34" spans="1:9" ht="30" x14ac:dyDescent="0.1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</row>
    <row r="35" spans="1:9" ht="15" x14ac:dyDescent="0.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</row>
    <row r="36" spans="1:9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</row>
    <row r="37" spans="1:9" ht="15" x14ac:dyDescent="0.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91">
        <v>-999</v>
      </c>
      <c r="I37" s="91">
        <v>-999</v>
      </c>
    </row>
    <row r="38" spans="1:9" ht="15" x14ac:dyDescent="0.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</row>
    <row r="39" spans="1:9" ht="30" x14ac:dyDescent="0.15">
      <c r="A39" s="7" t="s">
        <v>66</v>
      </c>
      <c r="B39" s="12">
        <f t="shared" ref="B39:G39" si="3">10*LOG10(10^((B35+B36)/10)+10^(B37/10))</f>
        <v>-169.00000000000003</v>
      </c>
      <c r="C39" s="12">
        <f t="shared" si="3"/>
        <v>-169.00000000000003</v>
      </c>
      <c r="D39" s="12">
        <f t="shared" si="3"/>
        <v>-169.00000000000003</v>
      </c>
      <c r="E39" s="12">
        <f t="shared" si="3"/>
        <v>-169.00000000000003</v>
      </c>
      <c r="F39" s="74">
        <f t="shared" si="3"/>
        <v>-169.00000000000003</v>
      </c>
      <c r="G39" s="74">
        <f t="shared" si="3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</row>
    <row r="40" spans="1:9" ht="30" x14ac:dyDescent="0.15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</row>
    <row r="41" spans="1:9" ht="15" x14ac:dyDescent="0.15">
      <c r="A41" s="21" t="s">
        <v>68</v>
      </c>
      <c r="B41" s="12">
        <f t="shared" ref="B41:G41" si="4">1*12*15*1000</f>
        <v>180000</v>
      </c>
      <c r="C41" s="12">
        <f t="shared" si="4"/>
        <v>180000</v>
      </c>
      <c r="D41" s="12">
        <f t="shared" si="4"/>
        <v>180000</v>
      </c>
      <c r="E41" s="12">
        <f t="shared" si="4"/>
        <v>180000</v>
      </c>
      <c r="F41" s="74">
        <f t="shared" si="4"/>
        <v>180000</v>
      </c>
      <c r="G41" s="74">
        <f t="shared" si="4"/>
        <v>180000</v>
      </c>
      <c r="H41" s="12">
        <f>1*12*15*1000</f>
        <v>180000</v>
      </c>
      <c r="I41" s="12">
        <f>1*12*15*1000</f>
        <v>180000</v>
      </c>
    </row>
    <row r="42" spans="1:9" ht="15" x14ac:dyDescent="0.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</row>
    <row r="43" spans="1:9" ht="15" x14ac:dyDescent="0.15">
      <c r="A43" s="7" t="s">
        <v>71</v>
      </c>
      <c r="B43" s="12">
        <f t="shared" ref="B43:G43" si="5">B39+10*LOG10(B41)</f>
        <v>-116.44727494896696</v>
      </c>
      <c r="C43" s="12">
        <f t="shared" si="5"/>
        <v>-116.44727494896696</v>
      </c>
      <c r="D43" s="12">
        <f t="shared" si="5"/>
        <v>-116.44727494896696</v>
      </c>
      <c r="E43" s="12">
        <f t="shared" si="5"/>
        <v>-116.44727494896696</v>
      </c>
      <c r="F43" s="74">
        <f t="shared" si="5"/>
        <v>-116.44727494896696</v>
      </c>
      <c r="G43" s="74">
        <f t="shared" si="5"/>
        <v>-116.44727494896696</v>
      </c>
      <c r="H43" s="12">
        <f>H39+10*LOG10(H41)</f>
        <v>-116.44727494896696</v>
      </c>
      <c r="I43" s="12">
        <f>I39+10*LOG10(I41)</f>
        <v>-116.44727494896696</v>
      </c>
    </row>
    <row r="44" spans="1:9" ht="15" x14ac:dyDescent="0.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</row>
    <row r="45" spans="1:9" ht="15" x14ac:dyDescent="0.15">
      <c r="A45" s="18" t="s">
        <v>73</v>
      </c>
      <c r="B45" s="19">
        <v>-4</v>
      </c>
      <c r="C45" s="19">
        <v>-4</v>
      </c>
      <c r="D45" s="19">
        <v>-3.97</v>
      </c>
      <c r="E45" s="19">
        <v>-3.97</v>
      </c>
      <c r="F45" s="78">
        <v>1.34</v>
      </c>
      <c r="G45" s="78">
        <v>1.34</v>
      </c>
      <c r="H45" s="15">
        <v>-7.92</v>
      </c>
      <c r="I45" s="15">
        <v>-7.92</v>
      </c>
    </row>
    <row r="46" spans="1:9" ht="15" x14ac:dyDescent="0.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</row>
    <row r="47" spans="1:9" ht="15" x14ac:dyDescent="0.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</row>
    <row r="48" spans="1:9" ht="30" x14ac:dyDescent="0.1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</row>
    <row r="49" spans="1:9" ht="33.75" customHeight="1" x14ac:dyDescent="0.1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</row>
    <row r="50" spans="1:9" ht="30" x14ac:dyDescent="0.15">
      <c r="A50" s="7" t="s">
        <v>80</v>
      </c>
      <c r="B50" s="12">
        <f t="shared" ref="B50:G50" si="6">B43+B45+B47-B48</f>
        <v>-118.44727494896696</v>
      </c>
      <c r="C50" s="12">
        <f t="shared" si="6"/>
        <v>-118.44727494896696</v>
      </c>
      <c r="D50" s="12">
        <f t="shared" si="6"/>
        <v>-118.41727494896696</v>
      </c>
      <c r="E50" s="12">
        <f t="shared" si="6"/>
        <v>-118.41727494896696</v>
      </c>
      <c r="F50" s="74">
        <f t="shared" si="6"/>
        <v>-113.10727494896696</v>
      </c>
      <c r="G50" s="74">
        <f t="shared" si="6"/>
        <v>-113.10727494896696</v>
      </c>
      <c r="H50" s="12">
        <f>H43+H45+H47-H48</f>
        <v>-122.36727494896697</v>
      </c>
      <c r="I50" s="12">
        <f>I43+I45+I47-I48</f>
        <v>-122.36727494896697</v>
      </c>
    </row>
    <row r="51" spans="1:9" ht="30" x14ac:dyDescent="0.15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</row>
    <row r="52" spans="1:9" ht="30" x14ac:dyDescent="0.15">
      <c r="A52" s="22" t="s">
        <v>83</v>
      </c>
      <c r="B52" s="23">
        <f t="shared" ref="B52:G52" si="7">B25+B30+B33-B34-B50</f>
        <v>154.4781748188864</v>
      </c>
      <c r="C52" s="23">
        <f t="shared" si="7"/>
        <v>151.4781748188864</v>
      </c>
      <c r="D52" s="23">
        <f t="shared" si="7"/>
        <v>150.58817481888639</v>
      </c>
      <c r="E52" s="23">
        <f t="shared" si="7"/>
        <v>147.58817481888639</v>
      </c>
      <c r="F52" s="79">
        <f t="shared" si="7"/>
        <v>149.1381748188864</v>
      </c>
      <c r="G52" s="79">
        <f t="shared" si="7"/>
        <v>146.1381748188864</v>
      </c>
      <c r="H52" s="23">
        <f>H25+H30+H33-H34-H50</f>
        <v>155.38787486224658</v>
      </c>
      <c r="I52" s="23">
        <f>I25+I30+I33-I34-I50</f>
        <v>152.38787486224658</v>
      </c>
    </row>
    <row r="53" spans="1:9" ht="30" x14ac:dyDescent="0.1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</row>
    <row r="54" spans="1:9" x14ac:dyDescent="0.15">
      <c r="A54" s="4" t="s">
        <v>86</v>
      </c>
      <c r="B54" s="13"/>
      <c r="C54" s="13"/>
      <c r="D54" s="13"/>
      <c r="E54" s="13"/>
      <c r="F54" s="75"/>
      <c r="G54" s="75"/>
      <c r="H54" s="13"/>
      <c r="I54" s="13"/>
    </row>
    <row r="55" spans="1:9" ht="16.5" customHeight="1" x14ac:dyDescent="0.1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91">
        <v>8</v>
      </c>
      <c r="I55" s="91">
        <v>8</v>
      </c>
    </row>
    <row r="56" spans="1:9" ht="30" x14ac:dyDescent="0.15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91">
        <v>8.4499999999999993</v>
      </c>
      <c r="I56" s="91">
        <v>8.4499999999999993</v>
      </c>
    </row>
    <row r="57" spans="1:9" ht="30" x14ac:dyDescent="0.15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</row>
    <row r="58" spans="1:9" ht="15" x14ac:dyDescent="0.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91">
        <v>0</v>
      </c>
      <c r="I58" s="91">
        <v>0</v>
      </c>
    </row>
    <row r="59" spans="1:9" ht="15" x14ac:dyDescent="0.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91">
        <v>12.5</v>
      </c>
      <c r="I59" s="91">
        <v>12.5</v>
      </c>
    </row>
    <row r="60" spans="1:9" ht="15" x14ac:dyDescent="0.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91">
        <v>0</v>
      </c>
      <c r="I60" s="91">
        <v>0</v>
      </c>
    </row>
    <row r="61" spans="1:9" ht="30" x14ac:dyDescent="0.15">
      <c r="A61" s="22" t="s">
        <v>110</v>
      </c>
      <c r="B61" s="23">
        <f t="shared" ref="B61:G61" si="8">B52-B56+B58-B59+B60</f>
        <v>133.52817481888641</v>
      </c>
      <c r="C61" s="23">
        <f t="shared" si="8"/>
        <v>130.52817481888641</v>
      </c>
      <c r="D61" s="23">
        <f t="shared" si="8"/>
        <v>129.6381748188864</v>
      </c>
      <c r="E61" s="23">
        <f t="shared" si="8"/>
        <v>126.6381748188864</v>
      </c>
      <c r="F61" s="79">
        <f t="shared" si="8"/>
        <v>128.18817481888641</v>
      </c>
      <c r="G61" s="79">
        <f t="shared" si="8"/>
        <v>125.18817481888641</v>
      </c>
      <c r="H61" s="23">
        <f>H52-H56+H58-H59+H60</f>
        <v>134.43787486224659</v>
      </c>
      <c r="I61" s="23">
        <f>I52-I56+I58-I59+I60</f>
        <v>131.43787486224659</v>
      </c>
    </row>
    <row r="62" spans="1:9" ht="30" x14ac:dyDescent="0.15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</row>
    <row r="63" spans="1:9" x14ac:dyDescent="0.15">
      <c r="C63" s="2"/>
      <c r="E63" s="2"/>
      <c r="G63" s="82"/>
      <c r="I63" s="2"/>
    </row>
    <row r="64" spans="1:9" ht="15" x14ac:dyDescent="0.15">
      <c r="A64" s="22" t="s">
        <v>97</v>
      </c>
      <c r="B64" s="23">
        <f t="shared" ref="B64:G64" si="9">B17+B22-B50+B21+B33</f>
        <v>141.44727494896696</v>
      </c>
      <c r="C64" s="23">
        <f t="shared" si="9"/>
        <v>141.44727494896696</v>
      </c>
      <c r="D64" s="23">
        <f t="shared" si="9"/>
        <v>141.41727494896696</v>
      </c>
      <c r="E64" s="23">
        <f t="shared" si="9"/>
        <v>141.41727494896696</v>
      </c>
      <c r="F64" s="79">
        <f t="shared" si="9"/>
        <v>136.10727494896696</v>
      </c>
      <c r="G64" s="79">
        <f t="shared" si="9"/>
        <v>136.10727494896696</v>
      </c>
      <c r="H64" s="23">
        <f>H17+H22-H50+H21+H33</f>
        <v>145.36727494896695</v>
      </c>
      <c r="I64" s="23">
        <f>I17+I22-I50+I21+I33</f>
        <v>145.36727494896695</v>
      </c>
    </row>
    <row r="65" spans="1:9" ht="15" x14ac:dyDescent="0.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</row>
  </sheetData>
  <mergeCells count="4">
    <mergeCell ref="B1:C1"/>
    <mergeCell ref="D1:E1"/>
    <mergeCell ref="F1:G1"/>
    <mergeCell ref="H1:I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J7" sqref="J7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9" width="15.625" style="1" customWidth="1"/>
    <col min="10" max="16384" width="9" style="1"/>
  </cols>
  <sheetData>
    <row r="1" spans="1:9" ht="14.25" customHeight="1" x14ac:dyDescent="0.15">
      <c r="A1" s="3"/>
      <c r="B1" s="89" t="s">
        <v>102</v>
      </c>
      <c r="C1" s="89"/>
      <c r="D1" s="89" t="s">
        <v>103</v>
      </c>
      <c r="E1" s="89"/>
      <c r="F1" s="90" t="s">
        <v>116</v>
      </c>
      <c r="G1" s="90"/>
      <c r="H1" s="89" t="s">
        <v>117</v>
      </c>
      <c r="I1" s="89"/>
    </row>
    <row r="2" spans="1:9" ht="29.25" customHeight="1" x14ac:dyDescent="0.15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</row>
    <row r="3" spans="1:9" ht="15" x14ac:dyDescent="0.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</row>
    <row r="4" spans="1:9" ht="15" x14ac:dyDescent="0.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</row>
    <row r="5" spans="1:9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</row>
    <row r="6" spans="1:9" ht="15" x14ac:dyDescent="0.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</row>
    <row r="7" spans="1:9" ht="15" x14ac:dyDescent="0.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</row>
    <row r="8" spans="1:9" ht="15" x14ac:dyDescent="0.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</row>
    <row r="9" spans="1:9" ht="15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</row>
    <row r="10" spans="1:9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</row>
    <row r="11" spans="1:9" x14ac:dyDescent="0.15">
      <c r="A11" s="4" t="s">
        <v>24</v>
      </c>
      <c r="B11" s="13"/>
      <c r="C11" s="13"/>
      <c r="D11" s="13"/>
      <c r="E11" s="13"/>
      <c r="F11" s="75"/>
      <c r="G11" s="75"/>
      <c r="H11" s="13"/>
      <c r="I11" s="13"/>
    </row>
    <row r="12" spans="1:9" ht="15" customHeight="1" x14ac:dyDescent="0.1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</row>
    <row r="13" spans="1:9" ht="15" x14ac:dyDescent="0.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91">
        <v>4</v>
      </c>
      <c r="I13" s="91">
        <v>4</v>
      </c>
    </row>
    <row r="14" spans="1:9" ht="15" x14ac:dyDescent="0.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</row>
    <row r="15" spans="1:9" ht="15" x14ac:dyDescent="0.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</row>
    <row r="16" spans="1:9" ht="15" x14ac:dyDescent="0.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</row>
    <row r="17" spans="1:9" ht="30" x14ac:dyDescent="0.1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</row>
    <row r="18" spans="1:9" ht="45" x14ac:dyDescent="0.1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>H19+10*LOG10(H12/H14)-H20</f>
        <v>0</v>
      </c>
      <c r="I18" s="12">
        <f>I19+10*LOG10(I12/I14)-I20</f>
        <v>-3</v>
      </c>
    </row>
    <row r="19" spans="1:9" ht="15" x14ac:dyDescent="0.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</row>
    <row r="20" spans="1:9" ht="45" x14ac:dyDescent="0.1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</row>
    <row r="21" spans="1:9" ht="61.5" customHeight="1" x14ac:dyDescent="0.15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</row>
    <row r="22" spans="1:9" ht="15" x14ac:dyDescent="0.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</row>
    <row r="23" spans="1:9" ht="15" x14ac:dyDescent="0.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</row>
    <row r="24" spans="1:9" ht="30" x14ac:dyDescent="0.1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</row>
    <row r="25" spans="1:9" ht="15" x14ac:dyDescent="0.15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71">
        <f t="shared" si="1"/>
        <v>22</v>
      </c>
      <c r="G25" s="71">
        <f t="shared" si="1"/>
        <v>19</v>
      </c>
      <c r="H25" s="8">
        <f>H17+H18+H21+H22-H24</f>
        <v>22</v>
      </c>
      <c r="I25" s="8">
        <f>I17+I18+I21+I22-I24</f>
        <v>19</v>
      </c>
    </row>
    <row r="26" spans="1:9" ht="15" x14ac:dyDescent="0.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</row>
    <row r="27" spans="1:9" x14ac:dyDescent="0.15">
      <c r="A27" s="4" t="s">
        <v>52</v>
      </c>
      <c r="B27" s="13"/>
      <c r="C27" s="13"/>
      <c r="D27" s="13"/>
      <c r="E27" s="13"/>
      <c r="F27" s="75"/>
      <c r="G27" s="75"/>
      <c r="H27" s="13"/>
      <c r="I27" s="13"/>
    </row>
    <row r="28" spans="1:9" ht="15" x14ac:dyDescent="0.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</row>
    <row r="29" spans="1:9" ht="15" x14ac:dyDescent="0.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91">
        <v>4</v>
      </c>
      <c r="I29" s="91">
        <v>4</v>
      </c>
    </row>
    <row r="30" spans="1:9" ht="45" x14ac:dyDescent="0.15">
      <c r="A30" s="7" t="s">
        <v>56</v>
      </c>
      <c r="B30" s="12">
        <f t="shared" ref="B30:G30" si="2">B31+10*LOG10(B28/B13)-B32</f>
        <v>17.030899869919438</v>
      </c>
      <c r="C30" s="12">
        <f t="shared" si="2"/>
        <v>17.030899869919438</v>
      </c>
      <c r="D30" s="12">
        <f t="shared" si="2"/>
        <v>13.170899869919438</v>
      </c>
      <c r="E30" s="12">
        <f t="shared" si="2"/>
        <v>13.170899869919438</v>
      </c>
      <c r="F30" s="74">
        <f t="shared" si="2"/>
        <v>17.030899869919438</v>
      </c>
      <c r="G30" s="74">
        <f t="shared" si="2"/>
        <v>17.030899869919438</v>
      </c>
      <c r="H30" s="12">
        <f>H31+10*LOG10(H28/H13)-H32</f>
        <v>14.020599913279625</v>
      </c>
      <c r="I30" s="12">
        <f>I31+10*LOG10(I28/I13)-I32</f>
        <v>14.020599913279625</v>
      </c>
    </row>
    <row r="31" spans="1:9" ht="15" x14ac:dyDescent="0.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</row>
    <row r="32" spans="1:9" ht="45" x14ac:dyDescent="0.1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91">
        <v>0</v>
      </c>
      <c r="I32" s="91">
        <v>0</v>
      </c>
    </row>
    <row r="33" spans="1:9" ht="28.5" x14ac:dyDescent="0.1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</row>
    <row r="34" spans="1:9" ht="30" x14ac:dyDescent="0.1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</row>
    <row r="35" spans="1:9" ht="15" x14ac:dyDescent="0.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</row>
    <row r="36" spans="1:9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</row>
    <row r="37" spans="1:9" ht="15" x14ac:dyDescent="0.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91">
        <v>-999</v>
      </c>
      <c r="I37" s="91">
        <v>-999</v>
      </c>
    </row>
    <row r="38" spans="1:9" ht="15" x14ac:dyDescent="0.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</row>
    <row r="39" spans="1:9" ht="30" x14ac:dyDescent="0.15">
      <c r="A39" s="7" t="s">
        <v>66</v>
      </c>
      <c r="B39" s="12">
        <f t="shared" ref="B39:G39" si="3">10*LOG10(10^((B35+B36)/10)+10^(B37/10))</f>
        <v>-169.00000000000003</v>
      </c>
      <c r="C39" s="12">
        <f t="shared" si="3"/>
        <v>-169.00000000000003</v>
      </c>
      <c r="D39" s="12">
        <f t="shared" si="3"/>
        <v>-169.00000000000003</v>
      </c>
      <c r="E39" s="12">
        <f t="shared" si="3"/>
        <v>-169.00000000000003</v>
      </c>
      <c r="F39" s="74">
        <f t="shared" si="3"/>
        <v>-169.00000000000003</v>
      </c>
      <c r="G39" s="74">
        <f t="shared" si="3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</row>
    <row r="40" spans="1:9" ht="30" x14ac:dyDescent="0.15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</row>
    <row r="41" spans="1:9" ht="15" x14ac:dyDescent="0.15">
      <c r="A41" s="21" t="s">
        <v>68</v>
      </c>
      <c r="B41" s="12">
        <f t="shared" ref="B41:G41" si="4">1*12*15*1000</f>
        <v>180000</v>
      </c>
      <c r="C41" s="12">
        <f t="shared" si="4"/>
        <v>180000</v>
      </c>
      <c r="D41" s="12">
        <f t="shared" si="4"/>
        <v>180000</v>
      </c>
      <c r="E41" s="12">
        <f t="shared" si="4"/>
        <v>180000</v>
      </c>
      <c r="F41" s="74">
        <f t="shared" si="4"/>
        <v>180000</v>
      </c>
      <c r="G41" s="74">
        <f t="shared" si="4"/>
        <v>180000</v>
      </c>
      <c r="H41" s="12">
        <f>1*12*15*1000</f>
        <v>180000</v>
      </c>
      <c r="I41" s="12">
        <f>1*12*15*1000</f>
        <v>180000</v>
      </c>
    </row>
    <row r="42" spans="1:9" ht="15" x14ac:dyDescent="0.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</row>
    <row r="43" spans="1:9" ht="15" x14ac:dyDescent="0.15">
      <c r="A43" s="7" t="s">
        <v>71</v>
      </c>
      <c r="B43" s="12">
        <f t="shared" ref="B43:G43" si="5">B39+10*LOG10(B41)</f>
        <v>-116.44727494896696</v>
      </c>
      <c r="C43" s="12">
        <f t="shared" si="5"/>
        <v>-116.44727494896696</v>
      </c>
      <c r="D43" s="12">
        <f t="shared" si="5"/>
        <v>-116.44727494896696</v>
      </c>
      <c r="E43" s="12">
        <f t="shared" si="5"/>
        <v>-116.44727494896696</v>
      </c>
      <c r="F43" s="74">
        <f t="shared" si="5"/>
        <v>-116.44727494896696</v>
      </c>
      <c r="G43" s="74">
        <f t="shared" si="5"/>
        <v>-116.44727494896696</v>
      </c>
      <c r="H43" s="12">
        <f>H39+10*LOG10(H41)</f>
        <v>-116.44727494896696</v>
      </c>
      <c r="I43" s="12">
        <f>I39+10*LOG10(I41)</f>
        <v>-116.44727494896696</v>
      </c>
    </row>
    <row r="44" spans="1:9" ht="15" x14ac:dyDescent="0.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</row>
    <row r="45" spans="1:9" ht="15" x14ac:dyDescent="0.15">
      <c r="A45" s="18" t="s">
        <v>73</v>
      </c>
      <c r="B45" s="19">
        <v>-1</v>
      </c>
      <c r="C45" s="19">
        <v>-1</v>
      </c>
      <c r="D45" s="19">
        <v>-1.26</v>
      </c>
      <c r="E45" s="19">
        <v>-1.26</v>
      </c>
      <c r="F45" s="78">
        <v>1.53</v>
      </c>
      <c r="G45" s="78">
        <v>1.53</v>
      </c>
      <c r="H45" s="15">
        <v>-5.83</v>
      </c>
      <c r="I45" s="15">
        <v>-5.83</v>
      </c>
    </row>
    <row r="46" spans="1:9" ht="15" x14ac:dyDescent="0.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</row>
    <row r="47" spans="1:9" ht="15" x14ac:dyDescent="0.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</row>
    <row r="48" spans="1:9" ht="30" x14ac:dyDescent="0.1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</row>
    <row r="49" spans="1:9" ht="33.75" customHeight="1" x14ac:dyDescent="0.1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</row>
    <row r="50" spans="1:9" ht="30" x14ac:dyDescent="0.15">
      <c r="A50" s="7" t="s">
        <v>80</v>
      </c>
      <c r="B50" s="12">
        <f t="shared" ref="B50:G50" si="6">B43+B45+B47-B48</f>
        <v>-115.44727494896696</v>
      </c>
      <c r="C50" s="12">
        <f t="shared" si="6"/>
        <v>-115.44727494896696</v>
      </c>
      <c r="D50" s="12">
        <f t="shared" si="6"/>
        <v>-115.70727494896697</v>
      </c>
      <c r="E50" s="12">
        <f t="shared" si="6"/>
        <v>-115.70727494896697</v>
      </c>
      <c r="F50" s="74">
        <f t="shared" si="6"/>
        <v>-112.91727494896696</v>
      </c>
      <c r="G50" s="74">
        <f t="shared" si="6"/>
        <v>-112.91727494896696</v>
      </c>
      <c r="H50" s="12">
        <f>H43+H45+H47-H48</f>
        <v>-120.27727494896696</v>
      </c>
      <c r="I50" s="12">
        <f>I43+I45+I47-I48</f>
        <v>-120.27727494896696</v>
      </c>
    </row>
    <row r="51" spans="1:9" ht="30" x14ac:dyDescent="0.15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</row>
    <row r="52" spans="1:9" ht="30" x14ac:dyDescent="0.15">
      <c r="A52" s="22" t="s">
        <v>83</v>
      </c>
      <c r="B52" s="23">
        <f t="shared" ref="B52:G52" si="7">B25+B30+B33-B34-B50</f>
        <v>151.4781748188864</v>
      </c>
      <c r="C52" s="23">
        <f t="shared" si="7"/>
        <v>148.4781748188864</v>
      </c>
      <c r="D52" s="23">
        <f t="shared" si="7"/>
        <v>147.87817481888641</v>
      </c>
      <c r="E52" s="23">
        <f t="shared" si="7"/>
        <v>144.87817481888641</v>
      </c>
      <c r="F52" s="79">
        <f t="shared" si="7"/>
        <v>148.9481748188864</v>
      </c>
      <c r="G52" s="79">
        <f t="shared" si="7"/>
        <v>145.9481748188864</v>
      </c>
      <c r="H52" s="23">
        <f>H25+H30+H33-H34-H50</f>
        <v>153.2978748622466</v>
      </c>
      <c r="I52" s="23">
        <f>I25+I30+I33-I34-I50</f>
        <v>150.2978748622466</v>
      </c>
    </row>
    <row r="53" spans="1:9" ht="30" x14ac:dyDescent="0.1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</row>
    <row r="54" spans="1:9" x14ac:dyDescent="0.15">
      <c r="A54" s="4" t="s">
        <v>86</v>
      </c>
      <c r="B54" s="13"/>
      <c r="C54" s="13"/>
      <c r="D54" s="13"/>
      <c r="E54" s="13"/>
      <c r="F54" s="75"/>
      <c r="G54" s="75"/>
      <c r="H54" s="13"/>
      <c r="I54" s="13"/>
    </row>
    <row r="55" spans="1:9" ht="16.5" customHeight="1" x14ac:dyDescent="0.1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91">
        <v>8</v>
      </c>
      <c r="I55" s="91">
        <v>8</v>
      </c>
    </row>
    <row r="56" spans="1:9" ht="30" x14ac:dyDescent="0.15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91">
        <v>8.4499999999999993</v>
      </c>
      <c r="I56" s="91">
        <v>8.4499999999999993</v>
      </c>
    </row>
    <row r="57" spans="1:9" ht="30" x14ac:dyDescent="0.15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</row>
    <row r="58" spans="1:9" ht="15" x14ac:dyDescent="0.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91">
        <v>0</v>
      </c>
      <c r="I58" s="91">
        <v>0</v>
      </c>
    </row>
    <row r="59" spans="1:9" ht="15" x14ac:dyDescent="0.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91">
        <v>12.5</v>
      </c>
      <c r="I59" s="91">
        <v>12.5</v>
      </c>
    </row>
    <row r="60" spans="1:9" ht="15" x14ac:dyDescent="0.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91">
        <v>0</v>
      </c>
      <c r="I60" s="91">
        <v>0</v>
      </c>
    </row>
    <row r="61" spans="1:9" ht="30" x14ac:dyDescent="0.15">
      <c r="A61" s="22" t="s">
        <v>110</v>
      </c>
      <c r="B61" s="23">
        <f t="shared" ref="B61:G61" si="8">B52-B56+B58-B59+B60</f>
        <v>130.52817481888641</v>
      </c>
      <c r="C61" s="23">
        <f t="shared" si="8"/>
        <v>127.52817481888641</v>
      </c>
      <c r="D61" s="23">
        <f t="shared" si="8"/>
        <v>126.92817481888642</v>
      </c>
      <c r="E61" s="23">
        <f t="shared" si="8"/>
        <v>123.92817481888642</v>
      </c>
      <c r="F61" s="79">
        <f t="shared" si="8"/>
        <v>127.99817481888641</v>
      </c>
      <c r="G61" s="79">
        <f t="shared" si="8"/>
        <v>124.99817481888641</v>
      </c>
      <c r="H61" s="23">
        <f>H52-H56+H58-H59+H60</f>
        <v>132.34787486224661</v>
      </c>
      <c r="I61" s="23">
        <f>I52-I56+I58-I59+I60</f>
        <v>129.34787486224661</v>
      </c>
    </row>
    <row r="62" spans="1:9" ht="30" x14ac:dyDescent="0.15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</row>
    <row r="63" spans="1:9" x14ac:dyDescent="0.15">
      <c r="C63" s="2"/>
      <c r="E63" s="2"/>
      <c r="G63" s="82"/>
      <c r="I63" s="2"/>
    </row>
    <row r="64" spans="1:9" ht="15" x14ac:dyDescent="0.15">
      <c r="A64" s="22" t="s">
        <v>97</v>
      </c>
      <c r="B64" s="23">
        <f t="shared" ref="B64:G64" si="9">B17+B22-B50+B21+B33</f>
        <v>138.44727494896696</v>
      </c>
      <c r="C64" s="23">
        <f t="shared" si="9"/>
        <v>138.44727494896696</v>
      </c>
      <c r="D64" s="23">
        <f t="shared" si="9"/>
        <v>138.70727494896698</v>
      </c>
      <c r="E64" s="23">
        <f t="shared" si="9"/>
        <v>138.70727494896698</v>
      </c>
      <c r="F64" s="79">
        <f t="shared" si="9"/>
        <v>135.91727494896696</v>
      </c>
      <c r="G64" s="79">
        <f t="shared" si="9"/>
        <v>135.91727494896696</v>
      </c>
      <c r="H64" s="23">
        <f>H17+H22-H50+H21+H33</f>
        <v>143.27727494896698</v>
      </c>
      <c r="I64" s="23">
        <f>I17+I22-I50+I21+I33</f>
        <v>143.27727494896698</v>
      </c>
    </row>
    <row r="65" spans="1:9" ht="15" x14ac:dyDescent="0.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</row>
  </sheetData>
  <mergeCells count="4">
    <mergeCell ref="B1:C1"/>
    <mergeCell ref="D1:E1"/>
    <mergeCell ref="F1:G1"/>
    <mergeCell ref="H1:I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J5" sqref="J5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9" width="15.625" style="1" customWidth="1"/>
    <col min="10" max="16384" width="9" style="1"/>
  </cols>
  <sheetData>
    <row r="1" spans="1:9" ht="14.25" customHeight="1" x14ac:dyDescent="0.15">
      <c r="A1" s="3"/>
      <c r="B1" s="89" t="s">
        <v>102</v>
      </c>
      <c r="C1" s="89"/>
      <c r="D1" s="89" t="s">
        <v>103</v>
      </c>
      <c r="E1" s="89"/>
      <c r="F1" s="90" t="s">
        <v>116</v>
      </c>
      <c r="G1" s="90"/>
      <c r="H1" s="89" t="s">
        <v>117</v>
      </c>
      <c r="I1" s="89"/>
    </row>
    <row r="2" spans="1:9" ht="29.25" customHeight="1" x14ac:dyDescent="0.15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</row>
    <row r="3" spans="1:9" ht="15" x14ac:dyDescent="0.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</row>
    <row r="4" spans="1:9" ht="15" x14ac:dyDescent="0.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</row>
    <row r="5" spans="1:9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</row>
    <row r="6" spans="1:9" ht="15" x14ac:dyDescent="0.15">
      <c r="A6" s="7" t="s">
        <v>17</v>
      </c>
      <c r="B6" s="8">
        <v>100000</v>
      </c>
      <c r="C6" s="8">
        <v>100000</v>
      </c>
      <c r="D6" s="8">
        <v>100000</v>
      </c>
      <c r="E6" s="8">
        <v>100000</v>
      </c>
      <c r="F6" s="71">
        <v>100000</v>
      </c>
      <c r="G6" s="71">
        <v>100000</v>
      </c>
      <c r="H6" s="8">
        <v>100000</v>
      </c>
      <c r="I6" s="8">
        <v>100000</v>
      </c>
    </row>
    <row r="7" spans="1:9" ht="15" x14ac:dyDescent="0.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</row>
    <row r="8" spans="1:9" ht="15" x14ac:dyDescent="0.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</row>
    <row r="9" spans="1:9" ht="15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</row>
    <row r="10" spans="1:9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</row>
    <row r="11" spans="1:9" x14ac:dyDescent="0.15">
      <c r="A11" s="4" t="s">
        <v>24</v>
      </c>
      <c r="B11" s="13"/>
      <c r="C11" s="13"/>
      <c r="D11" s="13"/>
      <c r="E11" s="13"/>
      <c r="F11" s="75"/>
      <c r="G11" s="75"/>
      <c r="H11" s="13"/>
      <c r="I11" s="13"/>
    </row>
    <row r="12" spans="1:9" ht="15" customHeight="1" x14ac:dyDescent="0.1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</row>
    <row r="13" spans="1:9" ht="15" x14ac:dyDescent="0.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91">
        <v>4</v>
      </c>
      <c r="I13" s="91">
        <v>4</v>
      </c>
    </row>
    <row r="14" spans="1:9" ht="15" x14ac:dyDescent="0.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</row>
    <row r="15" spans="1:9" ht="15" x14ac:dyDescent="0.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</row>
    <row r="16" spans="1:9" ht="15" x14ac:dyDescent="0.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</row>
    <row r="17" spans="1:9" ht="30" x14ac:dyDescent="0.1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</row>
    <row r="18" spans="1:9" ht="45" x14ac:dyDescent="0.1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>H19+10*LOG10(H12/H14)-H20</f>
        <v>0</v>
      </c>
      <c r="I18" s="12">
        <f>I19+10*LOG10(I12/I14)-I20</f>
        <v>-3</v>
      </c>
    </row>
    <row r="19" spans="1:9" ht="15" x14ac:dyDescent="0.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</row>
    <row r="20" spans="1:9" ht="45" x14ac:dyDescent="0.1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</row>
    <row r="21" spans="1:9" ht="61.5" customHeight="1" x14ac:dyDescent="0.15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</row>
    <row r="22" spans="1:9" ht="15" x14ac:dyDescent="0.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</row>
    <row r="23" spans="1:9" ht="15" x14ac:dyDescent="0.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</row>
    <row r="24" spans="1:9" ht="30" x14ac:dyDescent="0.1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</row>
    <row r="25" spans="1:9" ht="15" x14ac:dyDescent="0.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</row>
    <row r="26" spans="1:9" ht="15" x14ac:dyDescent="0.15">
      <c r="A26" s="7" t="s">
        <v>51</v>
      </c>
      <c r="B26" s="8">
        <f t="shared" ref="B26:G26" si="1">B17+B18+B21-B23-B24</f>
        <v>22</v>
      </c>
      <c r="C26" s="8">
        <f t="shared" si="1"/>
        <v>19</v>
      </c>
      <c r="D26" s="8">
        <f t="shared" si="1"/>
        <v>22</v>
      </c>
      <c r="E26" s="8">
        <f t="shared" si="1"/>
        <v>19</v>
      </c>
      <c r="F26" s="71">
        <f t="shared" si="1"/>
        <v>22</v>
      </c>
      <c r="G26" s="71">
        <f t="shared" si="1"/>
        <v>19</v>
      </c>
      <c r="H26" s="8">
        <f>H17+H18+H21-H23-H24</f>
        <v>22</v>
      </c>
      <c r="I26" s="8">
        <f>I17+I18+I21-I23-I24</f>
        <v>19</v>
      </c>
    </row>
    <row r="27" spans="1:9" x14ac:dyDescent="0.15">
      <c r="A27" s="4" t="s">
        <v>52</v>
      </c>
      <c r="B27" s="13"/>
      <c r="C27" s="13"/>
      <c r="D27" s="13"/>
      <c r="E27" s="13"/>
      <c r="F27" s="75"/>
      <c r="G27" s="75"/>
      <c r="H27" s="13"/>
      <c r="I27" s="13"/>
    </row>
    <row r="28" spans="1:9" ht="15" x14ac:dyDescent="0.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</row>
    <row r="29" spans="1:9" ht="15" x14ac:dyDescent="0.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91">
        <v>4</v>
      </c>
      <c r="I29" s="91">
        <v>4</v>
      </c>
    </row>
    <row r="30" spans="1:9" ht="45" x14ac:dyDescent="0.15">
      <c r="A30" s="7" t="s">
        <v>56</v>
      </c>
      <c r="B30" s="12">
        <f t="shared" ref="B30:G30" si="2">B31+10*LOG10(B28/B13)-B32</f>
        <v>17.030899869919438</v>
      </c>
      <c r="C30" s="12">
        <f t="shared" si="2"/>
        <v>17.030899869919438</v>
      </c>
      <c r="D30" s="12">
        <f t="shared" si="2"/>
        <v>13.170899869919438</v>
      </c>
      <c r="E30" s="12">
        <f t="shared" si="2"/>
        <v>13.170899869919438</v>
      </c>
      <c r="F30" s="74">
        <f t="shared" si="2"/>
        <v>17.030899869919438</v>
      </c>
      <c r="G30" s="74">
        <f t="shared" si="2"/>
        <v>17.030899869919438</v>
      </c>
      <c r="H30" s="12">
        <f>H31+10*LOG10(H28/H13)-H32</f>
        <v>14.020599913279625</v>
      </c>
      <c r="I30" s="12">
        <f>I31+10*LOG10(I28/I13)-I32</f>
        <v>14.020599913279625</v>
      </c>
    </row>
    <row r="31" spans="1:9" ht="15" x14ac:dyDescent="0.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</row>
    <row r="32" spans="1:9" ht="45" x14ac:dyDescent="0.1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91">
        <v>0</v>
      </c>
      <c r="I32" s="91">
        <v>0</v>
      </c>
    </row>
    <row r="33" spans="1:9" ht="28.5" x14ac:dyDescent="0.1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</row>
    <row r="34" spans="1:9" ht="30" x14ac:dyDescent="0.1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</row>
    <row r="35" spans="1:9" ht="15" x14ac:dyDescent="0.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</row>
    <row r="36" spans="1:9" ht="15" x14ac:dyDescent="0.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</row>
    <row r="37" spans="1:9" ht="15" x14ac:dyDescent="0.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</row>
    <row r="38" spans="1:9" ht="15" x14ac:dyDescent="0.1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91">
        <v>-999</v>
      </c>
      <c r="I38" s="91">
        <v>-999</v>
      </c>
    </row>
    <row r="39" spans="1:9" ht="30" x14ac:dyDescent="0.15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</row>
    <row r="40" spans="1:9" ht="30" x14ac:dyDescent="0.15">
      <c r="A40" s="7" t="s">
        <v>109</v>
      </c>
      <c r="B40" s="12">
        <f t="shared" ref="B40:G40" si="3">10*LOG10(10^((B35+B36)/10)+10^(B38/10))</f>
        <v>-169.00000000000003</v>
      </c>
      <c r="C40" s="12">
        <f t="shared" si="3"/>
        <v>-169.00000000000003</v>
      </c>
      <c r="D40" s="12">
        <f t="shared" si="3"/>
        <v>-169.00000000000003</v>
      </c>
      <c r="E40" s="12">
        <f t="shared" si="3"/>
        <v>-169.00000000000003</v>
      </c>
      <c r="F40" s="74">
        <f t="shared" si="3"/>
        <v>-169.00000000000003</v>
      </c>
      <c r="G40" s="74">
        <f t="shared" si="3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</row>
    <row r="41" spans="1:9" ht="15" x14ac:dyDescent="0.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</row>
    <row r="42" spans="1:9" ht="15" x14ac:dyDescent="0.15">
      <c r="A42" s="34" t="s">
        <v>70</v>
      </c>
      <c r="B42" s="19">
        <f t="shared" ref="B42:G42" si="4">4*180*1000</f>
        <v>720000</v>
      </c>
      <c r="C42" s="19">
        <f t="shared" si="4"/>
        <v>720000</v>
      </c>
      <c r="D42" s="19">
        <f t="shared" si="4"/>
        <v>720000</v>
      </c>
      <c r="E42" s="19">
        <f t="shared" si="4"/>
        <v>720000</v>
      </c>
      <c r="F42" s="77">
        <f t="shared" si="4"/>
        <v>720000</v>
      </c>
      <c r="G42" s="77">
        <f t="shared" si="4"/>
        <v>720000</v>
      </c>
      <c r="H42" s="15">
        <f>4*180*1000</f>
        <v>720000</v>
      </c>
      <c r="I42" s="15">
        <f>4*180*1000</f>
        <v>720000</v>
      </c>
    </row>
    <row r="43" spans="1:9" ht="15" x14ac:dyDescent="0.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</row>
    <row r="44" spans="1:9" ht="15" x14ac:dyDescent="0.15">
      <c r="A44" s="7" t="s">
        <v>72</v>
      </c>
      <c r="B44" s="12">
        <f t="shared" ref="B44:G44" si="5">B40+10*LOG10(B42)</f>
        <v>-110.42667503568734</v>
      </c>
      <c r="C44" s="12">
        <f t="shared" si="5"/>
        <v>-110.42667503568734</v>
      </c>
      <c r="D44" s="12">
        <f t="shared" si="5"/>
        <v>-110.42667503568734</v>
      </c>
      <c r="E44" s="12">
        <f t="shared" si="5"/>
        <v>-110.42667503568734</v>
      </c>
      <c r="F44" s="74">
        <f t="shared" si="5"/>
        <v>-110.42667503568734</v>
      </c>
      <c r="G44" s="74">
        <f t="shared" si="5"/>
        <v>-110.42667503568734</v>
      </c>
      <c r="H44" s="12">
        <f>H40+10*LOG10(H42)</f>
        <v>-110.42667503568734</v>
      </c>
      <c r="I44" s="12">
        <f>I40+10*LOG10(I42)</f>
        <v>-110.42667503568734</v>
      </c>
    </row>
    <row r="45" spans="1:9" ht="15" x14ac:dyDescent="0.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</row>
    <row r="46" spans="1:9" ht="15" x14ac:dyDescent="0.15">
      <c r="A46" s="34" t="s">
        <v>75</v>
      </c>
      <c r="B46" s="19">
        <v>-2.1</v>
      </c>
      <c r="C46" s="19">
        <v>-2.1</v>
      </c>
      <c r="D46" s="19">
        <v>-2.98</v>
      </c>
      <c r="E46" s="19">
        <v>-2.98</v>
      </c>
      <c r="F46" s="78">
        <v>-5.56</v>
      </c>
      <c r="G46" s="78">
        <v>-5.56</v>
      </c>
      <c r="H46" s="15">
        <v>-6.49</v>
      </c>
      <c r="I46" s="15">
        <v>-6.41</v>
      </c>
    </row>
    <row r="47" spans="1:9" ht="15" x14ac:dyDescent="0.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</row>
    <row r="48" spans="1:9" ht="30" x14ac:dyDescent="0.15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</row>
    <row r="49" spans="1:9" ht="33.75" customHeight="1" x14ac:dyDescent="0.1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</row>
    <row r="50" spans="1:9" ht="30" x14ac:dyDescent="0.1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</row>
    <row r="51" spans="1:9" ht="30" x14ac:dyDescent="0.15">
      <c r="A51" s="7" t="s">
        <v>82</v>
      </c>
      <c r="B51" s="12">
        <f t="shared" ref="B51:G51" si="6">B44+B46+B47-B49</f>
        <v>-110.52667503568733</v>
      </c>
      <c r="C51" s="12">
        <f t="shared" si="6"/>
        <v>-110.52667503568733</v>
      </c>
      <c r="D51" s="12">
        <f t="shared" si="6"/>
        <v>-111.40667503568734</v>
      </c>
      <c r="E51" s="12">
        <f t="shared" si="6"/>
        <v>-111.40667503568734</v>
      </c>
      <c r="F51" s="74">
        <f t="shared" si="6"/>
        <v>-113.98667503568734</v>
      </c>
      <c r="G51" s="74">
        <f t="shared" si="6"/>
        <v>-113.98667503568734</v>
      </c>
      <c r="H51" s="12">
        <f>H44+H46+H47-H49</f>
        <v>-114.91667503568733</v>
      </c>
      <c r="I51" s="12">
        <f>I44+I46+I47-I49</f>
        <v>-114.83667503568734</v>
      </c>
    </row>
    <row r="52" spans="1:9" ht="30" x14ac:dyDescent="0.15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</row>
    <row r="53" spans="1:9" ht="30" x14ac:dyDescent="0.15">
      <c r="A53" s="30" t="s">
        <v>85</v>
      </c>
      <c r="B53" s="23">
        <f t="shared" ref="B53:G53" si="7">B26+B30+B33-B34-B51</f>
        <v>146.55757490560677</v>
      </c>
      <c r="C53" s="23">
        <f t="shared" si="7"/>
        <v>143.55757490560677</v>
      </c>
      <c r="D53" s="23">
        <f t="shared" si="7"/>
        <v>143.57757490560678</v>
      </c>
      <c r="E53" s="23">
        <f t="shared" si="7"/>
        <v>140.57757490560678</v>
      </c>
      <c r="F53" s="79">
        <f t="shared" si="7"/>
        <v>150.01757490560678</v>
      </c>
      <c r="G53" s="79">
        <f t="shared" si="7"/>
        <v>147.01757490560678</v>
      </c>
      <c r="H53" s="23">
        <f>H26+H30+H33-H34-H51</f>
        <v>147.93727494896694</v>
      </c>
      <c r="I53" s="23">
        <f>I26+I30+I33-I34-I51</f>
        <v>144.85727494896696</v>
      </c>
    </row>
    <row r="54" spans="1:9" x14ac:dyDescent="0.15">
      <c r="A54" s="4" t="s">
        <v>86</v>
      </c>
      <c r="B54" s="13"/>
      <c r="C54" s="13"/>
      <c r="D54" s="13"/>
      <c r="E54" s="13"/>
      <c r="F54" s="75"/>
      <c r="G54" s="75"/>
      <c r="H54" s="13"/>
      <c r="I54" s="13"/>
    </row>
    <row r="55" spans="1:9" ht="16.5" customHeight="1" x14ac:dyDescent="0.1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91">
        <v>8</v>
      </c>
      <c r="I55" s="91">
        <v>8</v>
      </c>
    </row>
    <row r="56" spans="1:9" ht="30" x14ac:dyDescent="0.15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</row>
    <row r="57" spans="1:9" ht="30" x14ac:dyDescent="0.15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91">
        <v>5.13</v>
      </c>
      <c r="I57" s="91">
        <v>5.13</v>
      </c>
    </row>
    <row r="58" spans="1:9" ht="15" x14ac:dyDescent="0.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91">
        <v>0</v>
      </c>
      <c r="I58" s="91">
        <v>0</v>
      </c>
    </row>
    <row r="59" spans="1:9" ht="15" x14ac:dyDescent="0.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91">
        <v>12.5</v>
      </c>
      <c r="I59" s="91">
        <v>12.5</v>
      </c>
    </row>
    <row r="60" spans="1:9" ht="15" x14ac:dyDescent="0.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91">
        <v>0</v>
      </c>
      <c r="I60" s="91">
        <v>0</v>
      </c>
    </row>
    <row r="61" spans="1:9" ht="30" x14ac:dyDescent="0.15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</row>
    <row r="62" spans="1:9" ht="30" x14ac:dyDescent="0.15">
      <c r="A62" s="30" t="s">
        <v>111</v>
      </c>
      <c r="B62" s="23">
        <f t="shared" ref="B62:G62" si="8">B53-B57+B58-B59+B60</f>
        <v>128.92757490560678</v>
      </c>
      <c r="C62" s="23">
        <f t="shared" si="8"/>
        <v>125.92757490560678</v>
      </c>
      <c r="D62" s="23">
        <f t="shared" si="8"/>
        <v>125.94757490560679</v>
      </c>
      <c r="E62" s="23">
        <f t="shared" si="8"/>
        <v>122.94757490560679</v>
      </c>
      <c r="F62" s="79">
        <f t="shared" si="8"/>
        <v>132.38757490560678</v>
      </c>
      <c r="G62" s="79">
        <f t="shared" si="8"/>
        <v>129.38757490560678</v>
      </c>
      <c r="H62" s="23">
        <f>H53-H57+H58-H59+H60</f>
        <v>130.30727494896695</v>
      </c>
      <c r="I62" s="23">
        <f>I53-I57+I58-I59+I60</f>
        <v>127.22727494896696</v>
      </c>
    </row>
    <row r="63" spans="1:9" x14ac:dyDescent="0.15">
      <c r="B63" s="35"/>
      <c r="C63" s="35"/>
      <c r="D63" s="35"/>
      <c r="E63" s="35"/>
      <c r="F63" s="84"/>
      <c r="G63" s="84"/>
      <c r="H63" s="35"/>
      <c r="I63" s="35"/>
    </row>
    <row r="64" spans="1:9" ht="15" x14ac:dyDescent="0.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</row>
    <row r="65" spans="1:9" ht="15" x14ac:dyDescent="0.15">
      <c r="A65" s="30" t="s">
        <v>98</v>
      </c>
      <c r="B65" s="23">
        <f t="shared" ref="B65:G65" si="9">B17-B23-B51+B21+B33</f>
        <v>133.52667503568733</v>
      </c>
      <c r="C65" s="23">
        <f t="shared" si="9"/>
        <v>133.52667503568733</v>
      </c>
      <c r="D65" s="23">
        <f t="shared" si="9"/>
        <v>134.40667503568733</v>
      </c>
      <c r="E65" s="23">
        <f t="shared" si="9"/>
        <v>134.40667503568733</v>
      </c>
      <c r="F65" s="79">
        <f t="shared" si="9"/>
        <v>136.98667503568734</v>
      </c>
      <c r="G65" s="79">
        <f t="shared" si="9"/>
        <v>136.98667503568734</v>
      </c>
      <c r="H65" s="23">
        <f>H17-H23-H51+H21+H33</f>
        <v>137.91667503568732</v>
      </c>
      <c r="I65" s="23">
        <f>I17-I23-I51+I21+I33</f>
        <v>137.83667503568734</v>
      </c>
    </row>
  </sheetData>
  <mergeCells count="4">
    <mergeCell ref="B1:C1"/>
    <mergeCell ref="D1:E1"/>
    <mergeCell ref="F1:G1"/>
    <mergeCell ref="H1:I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="85" zoomScaleNormal="85" workbookViewId="0">
      <pane xSplit="1" ySplit="1" topLeftCell="B2" activePane="bottomRight" state="frozen"/>
      <selection pane="topRight"/>
      <selection pane="bottomLeft"/>
      <selection pane="bottomRight" activeCell="N5" sqref="N5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2" customWidth="1"/>
    <col min="11" max="12" width="15.625" style="1" customWidth="1"/>
    <col min="13" max="16384" width="9" style="1"/>
  </cols>
  <sheetData>
    <row r="1" spans="1:12" ht="14.25" customHeight="1" x14ac:dyDescent="0.15">
      <c r="A1" s="3"/>
      <c r="B1" s="89" t="s">
        <v>102</v>
      </c>
      <c r="C1" s="89"/>
      <c r="D1" s="89"/>
      <c r="E1" s="89" t="s">
        <v>103</v>
      </c>
      <c r="F1" s="89"/>
      <c r="G1" s="90" t="s">
        <v>116</v>
      </c>
      <c r="H1" s="90"/>
      <c r="I1" s="90"/>
      <c r="J1" s="89" t="s">
        <v>117</v>
      </c>
      <c r="K1" s="89"/>
      <c r="L1" s="89"/>
    </row>
    <row r="2" spans="1:12" ht="29.25" customHeight="1" x14ac:dyDescent="0.15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</row>
    <row r="3" spans="1:12" ht="15" x14ac:dyDescent="0.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</row>
    <row r="4" spans="1:12" ht="15" x14ac:dyDescent="0.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</row>
    <row r="5" spans="1:12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</row>
    <row r="6" spans="1:12" ht="15" x14ac:dyDescent="0.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72" t="s">
        <v>16</v>
      </c>
      <c r="H6" s="72" t="s">
        <v>16</v>
      </c>
      <c r="I6" s="72" t="s">
        <v>16</v>
      </c>
      <c r="J6" s="9" t="s">
        <v>16</v>
      </c>
      <c r="K6" s="9" t="s">
        <v>16</v>
      </c>
      <c r="L6" s="9" t="s">
        <v>16</v>
      </c>
    </row>
    <row r="7" spans="1:12" ht="15" x14ac:dyDescent="0.15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>
        <v>0.01</v>
      </c>
      <c r="G7" s="73">
        <v>0.01</v>
      </c>
      <c r="H7" s="73">
        <v>0.01</v>
      </c>
      <c r="I7" s="73">
        <v>0.01</v>
      </c>
      <c r="J7" s="27">
        <v>0.01</v>
      </c>
      <c r="K7" s="27">
        <v>0.01</v>
      </c>
      <c r="L7" s="27">
        <v>0.01</v>
      </c>
    </row>
    <row r="8" spans="1:12" ht="15" x14ac:dyDescent="0.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72" t="s">
        <v>16</v>
      </c>
      <c r="H8" s="72" t="s">
        <v>16</v>
      </c>
      <c r="I8" s="72" t="s">
        <v>16</v>
      </c>
      <c r="J8" s="9" t="s">
        <v>16</v>
      </c>
      <c r="K8" s="9" t="s">
        <v>16</v>
      </c>
      <c r="L8" s="9" t="s">
        <v>16</v>
      </c>
    </row>
    <row r="9" spans="1:12" ht="15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</row>
    <row r="10" spans="1:12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</row>
    <row r="11" spans="1:12" x14ac:dyDescent="0.15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</row>
    <row r="12" spans="1:12" ht="15" customHeight="1" x14ac:dyDescent="0.15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</row>
    <row r="13" spans="1:12" ht="15" x14ac:dyDescent="0.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91">
        <v>4</v>
      </c>
      <c r="K13" s="91">
        <v>4</v>
      </c>
      <c r="L13" s="91">
        <v>4</v>
      </c>
    </row>
    <row r="14" spans="1:12" ht="15" x14ac:dyDescent="0.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91">
        <v>4</v>
      </c>
      <c r="K14" s="91">
        <v>4</v>
      </c>
      <c r="L14" s="91">
        <v>4</v>
      </c>
    </row>
    <row r="15" spans="1:12" ht="15" x14ac:dyDescent="0.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</row>
    <row r="16" spans="1:12" ht="15" x14ac:dyDescent="0.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>J15+10*LOG10(J4)</f>
        <v>49.010299956639813</v>
      </c>
      <c r="K16" s="12">
        <f>K15+10*LOG10(K4)</f>
        <v>49.010299956639813</v>
      </c>
      <c r="L16" s="12">
        <f>L15+10*LOG10(L4)</f>
        <v>49.010299956639813</v>
      </c>
    </row>
    <row r="17" spans="1:12" ht="30" x14ac:dyDescent="0.15">
      <c r="A17" s="7" t="s">
        <v>35</v>
      </c>
      <c r="B17" s="12">
        <f>B15+10*LOG10(B41/1000000)</f>
        <v>45.365137424788934</v>
      </c>
      <c r="C17" s="12">
        <f>C15+10*LOG10(C41/1000000)</f>
        <v>45.365137424788934</v>
      </c>
      <c r="D17" s="12">
        <f>D15+10*LOG10(D41/1000000)</f>
        <v>45.365137424788934</v>
      </c>
      <c r="E17" s="12">
        <f>E15+10*LOG10(E41/1000000)</f>
        <v>45.365137424788934</v>
      </c>
      <c r="F17" s="12">
        <f>F15+10*LOG10(F41/1000000)</f>
        <v>45.365137424788934</v>
      </c>
      <c r="G17" s="74">
        <f t="shared" ref="G17:I17" si="1">G15+10*LOG10(G41/1000000)</f>
        <v>45.365137424788934</v>
      </c>
      <c r="H17" s="74">
        <f t="shared" si="1"/>
        <v>45.365137424788934</v>
      </c>
      <c r="I17" s="74">
        <f t="shared" si="1"/>
        <v>45.365137424788934</v>
      </c>
      <c r="J17" s="12">
        <f>J15+10*LOG10(J41/1000000)</f>
        <v>45.365137424788934</v>
      </c>
      <c r="K17" s="12">
        <f>K15+10*LOG10(K41/1000000)</f>
        <v>45.365137424788934</v>
      </c>
      <c r="L17" s="12">
        <f>L15+10*LOG10(L41/1000000)</f>
        <v>45.365137424788934</v>
      </c>
    </row>
    <row r="18" spans="1:12" ht="45" x14ac:dyDescent="0.1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2">G19+10*LOG10(G12/G13)-G20</f>
        <v>17.030899869919438</v>
      </c>
      <c r="H18" s="74">
        <f t="shared" si="2"/>
        <v>17.030899869919438</v>
      </c>
      <c r="I18" s="74">
        <f t="shared" si="2"/>
        <v>17.030899869919438</v>
      </c>
      <c r="J18" s="12">
        <f>J19+10*LOG10(J12/J13)-J20</f>
        <v>14.020599913279625</v>
      </c>
      <c r="K18" s="12">
        <f>K19+10*LOG10(K12/K13)-K20</f>
        <v>14.020599913279625</v>
      </c>
      <c r="L18" s="12">
        <f>L19+10*LOG10(L12/L13)-L20</f>
        <v>14.020599913279625</v>
      </c>
    </row>
    <row r="19" spans="1:12" ht="15" x14ac:dyDescent="0.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</row>
    <row r="20" spans="1:12" ht="45" x14ac:dyDescent="0.1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91">
        <v>0</v>
      </c>
      <c r="K20" s="91">
        <v>0</v>
      </c>
      <c r="L20" s="91">
        <v>0</v>
      </c>
    </row>
    <row r="21" spans="1:12" ht="61.5" customHeight="1" x14ac:dyDescent="0.15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</row>
    <row r="22" spans="1:12" ht="15" x14ac:dyDescent="0.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</row>
    <row r="23" spans="1:12" ht="15" x14ac:dyDescent="0.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</row>
    <row r="24" spans="1:12" ht="30" x14ac:dyDescent="0.1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</row>
    <row r="25" spans="1:12" ht="15" x14ac:dyDescent="0.15">
      <c r="A25" s="7" t="s">
        <v>49</v>
      </c>
      <c r="B25" s="12">
        <f>B17+B18+B21+B22-B24</f>
        <v>59.396037294708371</v>
      </c>
      <c r="C25" s="12">
        <f>C17+C18+C21+C22-C24</f>
        <v>59.396037294708371</v>
      </c>
      <c r="D25" s="12">
        <f>D17+D18+D21+D22-D24</f>
        <v>59.396037294708371</v>
      </c>
      <c r="E25" s="12">
        <f>E17+E18+E21+E22-E24</f>
        <v>51.846037294708367</v>
      </c>
      <c r="F25" s="12">
        <f>F17+F18+F21+F22-F24</f>
        <v>51.846037294708367</v>
      </c>
      <c r="G25" s="74">
        <f t="shared" ref="G25:I25" si="3">G17+G18+G21+G22-G24</f>
        <v>59.396037294708371</v>
      </c>
      <c r="H25" s="74">
        <f t="shared" si="3"/>
        <v>59.396037294708371</v>
      </c>
      <c r="I25" s="74">
        <f t="shared" si="3"/>
        <v>59.396037294708371</v>
      </c>
      <c r="J25" s="12">
        <f>J17+J18+J21+J22-J24</f>
        <v>56.385737338068559</v>
      </c>
      <c r="K25" s="12">
        <f>K17+K18+K21+K22-K24</f>
        <v>56.385737338068559</v>
      </c>
      <c r="L25" s="12">
        <f>L17+L18+L21+L22-L24</f>
        <v>56.385737338068559</v>
      </c>
    </row>
    <row r="26" spans="1:12" ht="15" x14ac:dyDescent="0.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72" t="s">
        <v>16</v>
      </c>
      <c r="H26" s="72" t="s">
        <v>16</v>
      </c>
      <c r="I26" s="72" t="s">
        <v>16</v>
      </c>
      <c r="J26" s="9" t="s">
        <v>16</v>
      </c>
      <c r="K26" s="9" t="s">
        <v>16</v>
      </c>
      <c r="L26" s="9" t="s">
        <v>16</v>
      </c>
    </row>
    <row r="27" spans="1:12" x14ac:dyDescent="0.15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</row>
    <row r="28" spans="1:12" ht="15" x14ac:dyDescent="0.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</row>
    <row r="29" spans="1:12" ht="15" x14ac:dyDescent="0.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</row>
    <row r="30" spans="1:12" ht="45" x14ac:dyDescent="0.1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4">G31+10*LOG10(G28/G29)-G32</f>
        <v>0</v>
      </c>
      <c r="H30" s="74">
        <f t="shared" si="4"/>
        <v>-3</v>
      </c>
      <c r="I30" s="74">
        <f t="shared" si="4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</row>
    <row r="31" spans="1:12" ht="15" x14ac:dyDescent="0.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</row>
    <row r="32" spans="1:12" ht="45" x14ac:dyDescent="0.1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</row>
    <row r="33" spans="1:12" ht="28.5" x14ac:dyDescent="0.1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</row>
    <row r="34" spans="1:12" ht="30" x14ac:dyDescent="0.1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</row>
    <row r="35" spans="1:12" ht="15" x14ac:dyDescent="0.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</row>
    <row r="36" spans="1:12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</row>
    <row r="37" spans="1:12" ht="15" x14ac:dyDescent="0.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>
        <v>-999</v>
      </c>
      <c r="G37" s="76">
        <v>-999</v>
      </c>
      <c r="H37" s="76">
        <v>-999</v>
      </c>
      <c r="I37" s="76">
        <v>-999</v>
      </c>
      <c r="J37" s="91">
        <v>-999</v>
      </c>
      <c r="K37" s="91">
        <v>-999</v>
      </c>
      <c r="L37" s="91">
        <v>-999</v>
      </c>
    </row>
    <row r="38" spans="1:12" ht="15" x14ac:dyDescent="0.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4" t="s">
        <v>16</v>
      </c>
      <c r="H38" s="74" t="s">
        <v>16</v>
      </c>
      <c r="I38" s="74" t="s">
        <v>16</v>
      </c>
      <c r="J38" s="12" t="s">
        <v>16</v>
      </c>
      <c r="K38" s="12" t="s">
        <v>16</v>
      </c>
      <c r="L38" s="12" t="s">
        <v>16</v>
      </c>
    </row>
    <row r="39" spans="1:12" ht="30" x14ac:dyDescent="0.15">
      <c r="A39" s="7" t="s">
        <v>108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>
        <f>10*LOG10(10^((F35+F36)/10)+10^(F37/10))</f>
        <v>-167.00000000000003</v>
      </c>
      <c r="G39" s="74">
        <f t="shared" ref="G39:I39" si="5">10*LOG10(10^((G35+G36)/10)+10^(G37/10))</f>
        <v>-167.00000000000003</v>
      </c>
      <c r="H39" s="74">
        <f t="shared" si="5"/>
        <v>-167.00000000000003</v>
      </c>
      <c r="I39" s="74">
        <f t="shared" si="5"/>
        <v>-167.00000000000003</v>
      </c>
      <c r="J39" s="12">
        <f>10*LOG10(10^((J35+J36)/10)+10^(J37/10))</f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</row>
    <row r="40" spans="1:12" ht="30" x14ac:dyDescent="0.15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72" t="s">
        <v>16</v>
      </c>
      <c r="H40" s="72" t="s">
        <v>16</v>
      </c>
      <c r="I40" s="72" t="s">
        <v>16</v>
      </c>
      <c r="J40" s="9" t="s">
        <v>16</v>
      </c>
      <c r="K40" s="9" t="s">
        <v>16</v>
      </c>
      <c r="L40" s="9" t="s">
        <v>16</v>
      </c>
    </row>
    <row r="41" spans="1:12" ht="15" x14ac:dyDescent="0.15">
      <c r="A41" s="21" t="s">
        <v>68</v>
      </c>
      <c r="B41" s="12">
        <f t="shared" ref="B41:G41" si="6">48*180*1000</f>
        <v>8640000</v>
      </c>
      <c r="C41" s="12">
        <f t="shared" si="6"/>
        <v>8640000</v>
      </c>
      <c r="D41" s="12">
        <f t="shared" si="6"/>
        <v>8640000</v>
      </c>
      <c r="E41" s="12">
        <f t="shared" si="6"/>
        <v>8640000</v>
      </c>
      <c r="F41" s="12">
        <f t="shared" si="6"/>
        <v>8640000</v>
      </c>
      <c r="G41" s="74">
        <f t="shared" si="6"/>
        <v>8640000</v>
      </c>
      <c r="H41" s="74">
        <f t="shared" ref="H41:I41" si="7">48*180*1000</f>
        <v>8640000</v>
      </c>
      <c r="I41" s="74">
        <f t="shared" si="7"/>
        <v>8640000</v>
      </c>
      <c r="J41" s="12">
        <f>48*180*1000</f>
        <v>8640000</v>
      </c>
      <c r="K41" s="12">
        <f t="shared" ref="K41:L41" si="8">48*180*1000</f>
        <v>8640000</v>
      </c>
      <c r="L41" s="12">
        <f t="shared" si="8"/>
        <v>8640000</v>
      </c>
    </row>
    <row r="42" spans="1:12" ht="15" x14ac:dyDescent="0.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4" t="s">
        <v>16</v>
      </c>
      <c r="H42" s="74" t="s">
        <v>16</v>
      </c>
      <c r="I42" s="74" t="s">
        <v>16</v>
      </c>
      <c r="J42" s="12" t="s">
        <v>16</v>
      </c>
      <c r="K42" s="12" t="s">
        <v>16</v>
      </c>
      <c r="L42" s="12" t="s">
        <v>16</v>
      </c>
    </row>
    <row r="43" spans="1:12" ht="15" x14ac:dyDescent="0.15">
      <c r="A43" s="7" t="s">
        <v>71</v>
      </c>
      <c r="B43" s="12">
        <f>B39+10*LOG10(B41)</f>
        <v>-97.634862575211102</v>
      </c>
      <c r="C43" s="12">
        <f>C39+10*LOG10(C41)</f>
        <v>-97.634862575211102</v>
      </c>
      <c r="D43" s="12">
        <f>D39+10*LOG10(D41)</f>
        <v>-97.634862575211102</v>
      </c>
      <c r="E43" s="12">
        <f>E39+10*LOG10(E41)</f>
        <v>-97.634862575211102</v>
      </c>
      <c r="F43" s="12">
        <f>F39+10*LOG10(F41)</f>
        <v>-97.634862575211102</v>
      </c>
      <c r="G43" s="74">
        <f t="shared" ref="G43:I43" si="9">G39+10*LOG10(G41)</f>
        <v>-97.634862575211102</v>
      </c>
      <c r="H43" s="74">
        <f t="shared" si="9"/>
        <v>-97.634862575211102</v>
      </c>
      <c r="I43" s="74">
        <f t="shared" si="9"/>
        <v>-97.634862575211102</v>
      </c>
      <c r="J43" s="12">
        <f>J39+10*LOG10(J41)</f>
        <v>-97.634862575211102</v>
      </c>
      <c r="K43" s="12">
        <f>K39+10*LOG10(K41)</f>
        <v>-97.634862575211102</v>
      </c>
      <c r="L43" s="12">
        <f>L39+10*LOG10(L41)</f>
        <v>-97.634862575211102</v>
      </c>
    </row>
    <row r="44" spans="1:12" ht="15" x14ac:dyDescent="0.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72" t="s">
        <v>16</v>
      </c>
      <c r="H44" s="72" t="s">
        <v>16</v>
      </c>
      <c r="I44" s="72" t="s">
        <v>16</v>
      </c>
      <c r="J44" s="9" t="s">
        <v>16</v>
      </c>
      <c r="K44" s="9" t="s">
        <v>16</v>
      </c>
      <c r="L44" s="9" t="s">
        <v>16</v>
      </c>
    </row>
    <row r="45" spans="1:12" ht="15" x14ac:dyDescent="0.15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>
        <v>-4.8099999999999996</v>
      </c>
      <c r="G45" s="78">
        <v>-9.08</v>
      </c>
      <c r="H45" s="78">
        <v>-9.08</v>
      </c>
      <c r="I45" s="78">
        <v>-4.4800000000000004</v>
      </c>
      <c r="J45" s="15">
        <v>-7.65</v>
      </c>
      <c r="K45" s="15">
        <v>-7.37</v>
      </c>
      <c r="L45" s="15">
        <v>-3.95</v>
      </c>
    </row>
    <row r="46" spans="1:12" ht="15" x14ac:dyDescent="0.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4" t="s">
        <v>16</v>
      </c>
      <c r="H46" s="74" t="s">
        <v>16</v>
      </c>
      <c r="I46" s="74" t="s">
        <v>16</v>
      </c>
      <c r="J46" s="12" t="s">
        <v>16</v>
      </c>
      <c r="K46" s="12" t="s">
        <v>16</v>
      </c>
      <c r="L46" s="12" t="s">
        <v>16</v>
      </c>
    </row>
    <row r="47" spans="1:12" ht="15" x14ac:dyDescent="0.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</row>
    <row r="48" spans="1:12" ht="30" x14ac:dyDescent="0.1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71">
        <v>0</v>
      </c>
      <c r="H48" s="71">
        <v>0</v>
      </c>
      <c r="I48" s="71">
        <v>0</v>
      </c>
      <c r="J48" s="8">
        <v>0</v>
      </c>
      <c r="K48" s="8">
        <v>0</v>
      </c>
      <c r="L48" s="8">
        <v>0</v>
      </c>
    </row>
    <row r="49" spans="1:12" ht="33.75" customHeight="1" x14ac:dyDescent="0.1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72" t="s">
        <v>16</v>
      </c>
      <c r="H49" s="72" t="s">
        <v>16</v>
      </c>
      <c r="I49" s="72" t="s">
        <v>16</v>
      </c>
      <c r="J49" s="9" t="s">
        <v>16</v>
      </c>
      <c r="K49" s="9" t="s">
        <v>16</v>
      </c>
      <c r="L49" s="9" t="s">
        <v>16</v>
      </c>
    </row>
    <row r="50" spans="1:12" ht="30" x14ac:dyDescent="0.15">
      <c r="A50" s="7" t="s">
        <v>80</v>
      </c>
      <c r="B50" s="12">
        <f>B43+B45+B47-B48</f>
        <v>-104.03486257521111</v>
      </c>
      <c r="C50" s="12">
        <f>C43+C45+C47-C48</f>
        <v>-104.03486257521111</v>
      </c>
      <c r="D50" s="12">
        <f>D43+D45+D47-D48</f>
        <v>-100.3348625752111</v>
      </c>
      <c r="E50" s="12">
        <f>E43+E45+E47-E48</f>
        <v>-103.9848625752111</v>
      </c>
      <c r="F50" s="12">
        <f>F43+F45+F47-F48</f>
        <v>-100.4448625752111</v>
      </c>
      <c r="G50" s="74">
        <f t="shared" ref="G50:I50" si="10">G43+G45+G47-G48</f>
        <v>-104.7148625752111</v>
      </c>
      <c r="H50" s="74">
        <f t="shared" si="10"/>
        <v>-104.7148625752111</v>
      </c>
      <c r="I50" s="74">
        <f t="shared" si="10"/>
        <v>-100.11486257521111</v>
      </c>
      <c r="J50" s="12">
        <f>J43+J45+J47-J48</f>
        <v>-103.28486257521111</v>
      </c>
      <c r="K50" s="12">
        <f>K43+K45+K47-K48</f>
        <v>-103.00486257521111</v>
      </c>
      <c r="L50" s="12">
        <f>L43+L45+L47-L48</f>
        <v>-99.584862575211105</v>
      </c>
    </row>
    <row r="51" spans="1:12" ht="30" x14ac:dyDescent="0.15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72" t="s">
        <v>16</v>
      </c>
      <c r="H51" s="72" t="s">
        <v>16</v>
      </c>
      <c r="I51" s="72" t="s">
        <v>16</v>
      </c>
      <c r="J51" s="9" t="s">
        <v>16</v>
      </c>
      <c r="K51" s="9" t="s">
        <v>16</v>
      </c>
      <c r="L51" s="9" t="s">
        <v>16</v>
      </c>
    </row>
    <row r="52" spans="1:12" ht="30" x14ac:dyDescent="0.15">
      <c r="A52" s="22" t="s">
        <v>83</v>
      </c>
      <c r="B52" s="23">
        <f t="shared" ref="B52:G52" si="11">B25+B30+B33-B34-B50</f>
        <v>162.43089986991947</v>
      </c>
      <c r="C52" s="23">
        <f t="shared" si="11"/>
        <v>159.43089986991947</v>
      </c>
      <c r="D52" s="23">
        <f t="shared" si="11"/>
        <v>155.73089986991948</v>
      </c>
      <c r="E52" s="23">
        <f t="shared" si="11"/>
        <v>154.83089986991945</v>
      </c>
      <c r="F52" s="23">
        <f t="shared" si="11"/>
        <v>148.29089986991949</v>
      </c>
      <c r="G52" s="79">
        <f t="shared" si="11"/>
        <v>163.11089986991948</v>
      </c>
      <c r="H52" s="79">
        <f t="shared" ref="H52:I52" si="12">H25+H30+H33-H34-H50</f>
        <v>160.11089986991948</v>
      </c>
      <c r="I52" s="79">
        <f t="shared" si="12"/>
        <v>155.51089986991948</v>
      </c>
      <c r="J52" s="23">
        <f>J25+J30+J33-J34-J50</f>
        <v>158.67059991327966</v>
      </c>
      <c r="K52" s="23">
        <f t="shared" ref="K52:L52" si="13">K25+K30+K33-K34-K50</f>
        <v>155.39059991327966</v>
      </c>
      <c r="L52" s="23">
        <f t="shared" si="13"/>
        <v>151.97059991327967</v>
      </c>
    </row>
    <row r="53" spans="1:12" ht="30" x14ac:dyDescent="0.1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 t="s">
        <v>16</v>
      </c>
      <c r="G53" s="80" t="s">
        <v>16</v>
      </c>
      <c r="H53" s="80" t="s">
        <v>16</v>
      </c>
      <c r="I53" s="80" t="s">
        <v>16</v>
      </c>
      <c r="J53" s="25" t="s">
        <v>16</v>
      </c>
      <c r="K53" s="25" t="s">
        <v>16</v>
      </c>
      <c r="L53" s="25" t="s">
        <v>16</v>
      </c>
    </row>
    <row r="54" spans="1:12" x14ac:dyDescent="0.15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</row>
    <row r="55" spans="1:12" ht="16.5" customHeight="1" x14ac:dyDescent="0.1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91">
        <v>8</v>
      </c>
      <c r="K55" s="91">
        <v>8</v>
      </c>
      <c r="L55" s="91">
        <v>8</v>
      </c>
    </row>
    <row r="56" spans="1:12" ht="30" x14ac:dyDescent="0.15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>
        <v>8.4499999999999993</v>
      </c>
      <c r="G56" s="76">
        <v>8.4499999999999993</v>
      </c>
      <c r="H56" s="76">
        <v>8.4499999999999993</v>
      </c>
      <c r="I56" s="76">
        <v>8.4499999999999993</v>
      </c>
      <c r="J56" s="91">
        <v>8.4499999999999993</v>
      </c>
      <c r="K56" s="91">
        <v>8.4499999999999993</v>
      </c>
      <c r="L56" s="91">
        <v>8.4499999999999993</v>
      </c>
    </row>
    <row r="57" spans="1:12" ht="30" x14ac:dyDescent="0.15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 t="s">
        <v>16</v>
      </c>
      <c r="G57" s="81" t="s">
        <v>16</v>
      </c>
      <c r="H57" s="81" t="s">
        <v>16</v>
      </c>
      <c r="I57" s="81" t="s">
        <v>16</v>
      </c>
      <c r="J57" s="26" t="s">
        <v>16</v>
      </c>
      <c r="K57" s="26" t="s">
        <v>16</v>
      </c>
      <c r="L57" s="26" t="s">
        <v>16</v>
      </c>
    </row>
    <row r="58" spans="1:12" ht="15" x14ac:dyDescent="0.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91">
        <v>0</v>
      </c>
      <c r="K58" s="91">
        <v>0</v>
      </c>
      <c r="L58" s="91">
        <v>0</v>
      </c>
    </row>
    <row r="59" spans="1:12" ht="15" x14ac:dyDescent="0.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91">
        <v>12.5</v>
      </c>
      <c r="K59" s="91">
        <v>12.5</v>
      </c>
      <c r="L59" s="91">
        <v>12.5</v>
      </c>
    </row>
    <row r="60" spans="1:12" ht="15" x14ac:dyDescent="0.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91">
        <v>0</v>
      </c>
      <c r="K60" s="91">
        <v>0</v>
      </c>
      <c r="L60" s="91">
        <v>0</v>
      </c>
    </row>
    <row r="61" spans="1:12" ht="30" x14ac:dyDescent="0.15">
      <c r="A61" s="22" t="s">
        <v>110</v>
      </c>
      <c r="B61" s="23">
        <f t="shared" ref="B61:G61" si="14">B52-B56+B58-B59+B60</f>
        <v>141.48089986991948</v>
      </c>
      <c r="C61" s="23">
        <f t="shared" si="14"/>
        <v>138.48089986991948</v>
      </c>
      <c r="D61" s="23">
        <f t="shared" si="14"/>
        <v>134.78089986991949</v>
      </c>
      <c r="E61" s="23">
        <f t="shared" si="14"/>
        <v>133.88089986991946</v>
      </c>
      <c r="F61" s="23">
        <f t="shared" si="14"/>
        <v>127.3408998699195</v>
      </c>
      <c r="G61" s="79">
        <f t="shared" si="14"/>
        <v>142.16089986991949</v>
      </c>
      <c r="H61" s="79">
        <f t="shared" ref="H61:I61" si="15">H52-H56+H58-H59+H60</f>
        <v>139.16089986991949</v>
      </c>
      <c r="I61" s="79">
        <f t="shared" si="15"/>
        <v>134.5608998699195</v>
      </c>
      <c r="J61" s="23">
        <f>J52-J56+J58-J59+J60</f>
        <v>137.72059991327967</v>
      </c>
      <c r="K61" s="23">
        <f t="shared" ref="K61:L61" si="16">K52-K56+K58-K59+K60</f>
        <v>134.44059991327967</v>
      </c>
      <c r="L61" s="23">
        <f t="shared" si="16"/>
        <v>131.02059991327968</v>
      </c>
    </row>
    <row r="62" spans="1:12" ht="30" x14ac:dyDescent="0.15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 t="s">
        <v>16</v>
      </c>
      <c r="G62" s="80" t="s">
        <v>16</v>
      </c>
      <c r="H62" s="80" t="s">
        <v>16</v>
      </c>
      <c r="I62" s="80" t="s">
        <v>16</v>
      </c>
      <c r="J62" s="25" t="s">
        <v>16</v>
      </c>
      <c r="K62" s="25" t="s">
        <v>16</v>
      </c>
      <c r="L62" s="25" t="s">
        <v>16</v>
      </c>
    </row>
    <row r="63" spans="1:12" x14ac:dyDescent="0.15">
      <c r="C63" s="2"/>
      <c r="D63" s="2"/>
      <c r="F63" s="2"/>
      <c r="H63" s="82"/>
      <c r="I63" s="82"/>
      <c r="K63" s="2"/>
      <c r="L63" s="2"/>
    </row>
    <row r="64" spans="1:12" ht="15" x14ac:dyDescent="0.15">
      <c r="A64" s="22" t="s">
        <v>97</v>
      </c>
      <c r="B64" s="23">
        <f>B17+B22-B50+B21+B33</f>
        <v>149.40000000000003</v>
      </c>
      <c r="C64" s="23">
        <f>C17+C22-C50+C21+C33</f>
        <v>149.40000000000003</v>
      </c>
      <c r="D64" s="23">
        <f>D17+D22-D50+D21+D33</f>
        <v>145.70000000000005</v>
      </c>
      <c r="E64" s="23">
        <f>E17+E22-E50+E21+E33</f>
        <v>149.35000000000002</v>
      </c>
      <c r="F64" s="23">
        <f>F17+F22-F50+F21+F33</f>
        <v>145.81000000000003</v>
      </c>
      <c r="G64" s="79">
        <f t="shared" ref="G64:I64" si="17">G17+G22-G50+G21+G33</f>
        <v>150.08000000000004</v>
      </c>
      <c r="H64" s="79">
        <f t="shared" si="17"/>
        <v>150.08000000000004</v>
      </c>
      <c r="I64" s="79">
        <f t="shared" si="17"/>
        <v>145.48000000000005</v>
      </c>
      <c r="J64" s="23">
        <f>J17+J22-J50+J21+J33</f>
        <v>148.65000000000003</v>
      </c>
      <c r="K64" s="23">
        <f>K17+K22-K50+K21+K33</f>
        <v>148.37000000000003</v>
      </c>
      <c r="L64" s="23">
        <f>L17+L22-L50+L21+L33</f>
        <v>144.95000000000005</v>
      </c>
    </row>
    <row r="65" spans="1:12" ht="15" x14ac:dyDescent="0.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 t="s">
        <v>16</v>
      </c>
      <c r="G65" s="80" t="s">
        <v>16</v>
      </c>
      <c r="H65" s="80" t="s">
        <v>16</v>
      </c>
      <c r="I65" s="80" t="s">
        <v>16</v>
      </c>
      <c r="J65" s="25" t="s">
        <v>16</v>
      </c>
      <c r="K65" s="25" t="s">
        <v>16</v>
      </c>
      <c r="L65" s="25" t="s">
        <v>16</v>
      </c>
    </row>
  </sheetData>
  <mergeCells count="4">
    <mergeCell ref="B1:D1"/>
    <mergeCell ref="E1:F1"/>
    <mergeCell ref="G1:I1"/>
    <mergeCell ref="J1:L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purl.org/dc/elements/1.1/"/>
    <ds:schemaRef ds:uri="http://schemas.openxmlformats.org/package/2006/metadata/core-properties"/>
    <ds:schemaRef ds:uri="f0c1c198-6772-4070-9fed-c99b54821fd3"/>
    <ds:schemaRef ds:uri="http://purl.org/dc/terms/"/>
    <ds:schemaRef ds:uri="http://schemas.microsoft.com/office/infopath/2007/PartnerControls"/>
    <ds:schemaRef ds:uri="http://schemas.microsoft.com/office/2006/documentManagement/types"/>
    <ds:schemaRef ds:uri="caa248ac-567e-4f8a-83ad-95641c120e6c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  <Company>Huawei Technologies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feiyongqiang</cp:lastModifiedBy>
  <cp:lastPrinted>2006-01-19T03:50:00Z</cp:lastPrinted>
  <dcterms:created xsi:type="dcterms:W3CDTF">2003-11-11T03:59:00Z</dcterms:created>
  <dcterms:modified xsi:type="dcterms:W3CDTF">2020-10-20T08:03:48Z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
SpQXKoG3kDrHxbtwjjI2bTOdUwIkYr/W5/+ylhwSIPBkBSDq6AQyWQGUv+jLThg3nrFatU8D_x000d__x000d__x000d_
RxtLhhYzX+BOVOjRyKSUGFoqvbhe2mN9kaXYBU4xRuexYD0ZYCcYqGJrDgubNmnPhNmEYf4a_x000d__x000d__x000d_
+x3adntaFX6SA9Biln0bE</vt:lpwstr>
  </property>
  <property fmtid="{D5CDD505-2E9C-101B-9397-08002B2CF9AE}" pid="3" name="_ms_pID_7253431">
    <vt:lpwstr>D8O3VmwI+Z+PlISGjFExb4WrgeTq4XPkfm0hCre81xp56PEebhl_x000d__x000d__x000d_
XYYXFD11XlLvvike5JRQtmqtTp4NshrAT8MsoZP7ICMzMUYFkHT930bCAaaAhcJX/MpzdKQQ_x000d__x000d__x000d_
4Hyq5K+q74HwhApKetItk1FOE2x06JQRrdmUyTTBnHF0jbdXNYG1uTWPm9eJFNsKgN98Nr25_x000d__x000d__x000d_
s3UqtHQxxlK3pQexaSvmzHwV41HRA6xXiARy3iGtqp</vt:lpwstr>
  </property>
  <property fmtid="{D5CDD505-2E9C-101B-9397-08002B2CF9AE}" pid="4" name="_ms_pID_7253432">
    <vt:lpwstr>oNeTSWQYm0V5/MXRxHPt5ydn4yE2/u_x000d__x000d__x000d_
OQM/XRq8IseLeSeO9Eh/26gAvz5+qhierc1T8lvMZuPaU36C/9G9PuxqRsVgLFiPPxNFudRA_x000d__x000d__x000d_
AGuFqScwKMQtVeOuWcxq2qiNRCNBrGLp0A0L1Uba+TxrBvw/TowZdC4rQ07UpqVflcfepn32_x000d__x000d__x000d_
QtuRfZiZW20W7j/yyk5RsN1Kd44oVQTQuz4kuVKSNALeLaLc5hVkRqeL3TvVNn/</vt:lpwstr>
  </property>
  <property fmtid="{D5CDD505-2E9C-101B-9397-08002B2CF9AE}" pid="5" name="_ms_pID_7253433">
    <vt:lpwstr>OZ31sW5W4_x000d__x000d__x000d_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
z5aQ0CwKF9pl+LmHw/YNhPfTyXjuVLJgjAz3wvaAr7+DujX50h98bUYuBlyXtBlgX/HGeQYI_x000d__x000d__x000d_
LthUr2snWv5l74UzO9dj8zvuhfK2PQHnBwMqiArh5kcZI3XLb+ZJRiqB7hWMLCbm7OuDkXSO_x000d__x000d__x000d_
XObNt5BeqqsbHxf7aM</vt:lpwstr>
  </property>
  <property fmtid="{D5CDD505-2E9C-101B-9397-08002B2CF9AE}" pid="7" name="_2015_ms_pID_7253431">
    <vt:lpwstr>BJ+RDjnBOdRKWgz95jYIfuQWEbcwvdXb714OTvNPjSrl4S0AxKSduL_x000d__x000d__x000d_
LBC3eMKFNJhO2CP3Pskm9RDopncAz0xee+9u5f11mzIMe4BEa25xtJLQ7O8eJ1NFJaZL5gyN_x000d__x000d__x000d_
tH/417mUxNmwWhNVQsZR3Vl05VnxupcggsvnW0JjLpjvwNLxP5PUGPpIY7g2gbIQtteHh19m_x000d__x000d__x000d_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