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Temp\"/>
    </mc:Choice>
  </mc:AlternateContent>
  <xr:revisionPtr revIDLastSave="0" documentId="13_ncr:1_{E5238AC6-0356-4A17-82E8-118E3DDA968E}" xr6:coauthVersionLast="45" xr6:coauthVersionMax="45" xr10:uidLastSave="{00000000-0000-0000-0000-000000000000}"/>
  <bookViews>
    <workbookView xWindow="-120" yWindow="-120" windowWidth="29040" windowHeight="176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PBCH" sheetId="59" r:id="rId12"/>
    <sheet name="Msg3" sheetId="62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63" l="1"/>
  <c r="B17" i="63"/>
  <c r="C17" i="62"/>
  <c r="B17" i="62"/>
  <c r="D17" i="50"/>
  <c r="C17" i="50"/>
  <c r="B17" i="50"/>
  <c r="C17" i="61"/>
  <c r="B17" i="61"/>
  <c r="C17" i="60"/>
  <c r="B17" i="60"/>
  <c r="C17" i="47"/>
  <c r="B17" i="47"/>
  <c r="E22" i="31"/>
  <c r="D22" i="31"/>
  <c r="E22" i="29"/>
  <c r="D22" i="29"/>
  <c r="C41" i="63" l="1"/>
  <c r="C43" i="63" s="1"/>
  <c r="C50" i="63" s="1"/>
  <c r="C64" i="63" s="1"/>
  <c r="B41" i="63"/>
  <c r="C39" i="63"/>
  <c r="B39" i="63"/>
  <c r="C30" i="63"/>
  <c r="B30" i="63"/>
  <c r="C18" i="63"/>
  <c r="C25" i="63" s="1"/>
  <c r="B18" i="63"/>
  <c r="B25" i="63" s="1"/>
  <c r="C42" i="62"/>
  <c r="C44" i="62" s="1"/>
  <c r="C51" i="62" s="1"/>
  <c r="C65" i="62" s="1"/>
  <c r="B42" i="62"/>
  <c r="C40" i="62"/>
  <c r="B40" i="62"/>
  <c r="C30" i="62"/>
  <c r="B30" i="62"/>
  <c r="C18" i="62"/>
  <c r="C26" i="62" s="1"/>
  <c r="B18" i="62"/>
  <c r="B26" i="62" s="1"/>
  <c r="D42" i="50"/>
  <c r="C42" i="50"/>
  <c r="B42" i="50"/>
  <c r="D40" i="50"/>
  <c r="D30" i="50"/>
  <c r="D18" i="50"/>
  <c r="D26" i="50" s="1"/>
  <c r="C41" i="61"/>
  <c r="B41" i="61"/>
  <c r="B43" i="61" s="1"/>
  <c r="B50" i="61" s="1"/>
  <c r="B64" i="61" s="1"/>
  <c r="C39" i="61"/>
  <c r="B39" i="61"/>
  <c r="C30" i="61"/>
  <c r="B30" i="61"/>
  <c r="C18" i="61"/>
  <c r="C25" i="61" s="1"/>
  <c r="B18" i="61"/>
  <c r="B25" i="61" s="1"/>
  <c r="B52" i="61" s="1"/>
  <c r="B61" i="61" s="1"/>
  <c r="C41" i="60"/>
  <c r="B41" i="60"/>
  <c r="C39" i="60"/>
  <c r="C43" i="60" s="1"/>
  <c r="C50" i="60" s="1"/>
  <c r="C64" i="60" s="1"/>
  <c r="B39" i="60"/>
  <c r="B43" i="60" s="1"/>
  <c r="B50" i="60" s="1"/>
  <c r="B64" i="60" s="1"/>
  <c r="C30" i="60"/>
  <c r="B30" i="60"/>
  <c r="C18" i="60"/>
  <c r="C25" i="60" s="1"/>
  <c r="C52" i="60" s="1"/>
  <c r="C61" i="60" s="1"/>
  <c r="B18" i="60"/>
  <c r="B25" i="60" s="1"/>
  <c r="B41" i="47"/>
  <c r="C41" i="47"/>
  <c r="C42" i="59"/>
  <c r="C17" i="59" s="1"/>
  <c r="D42" i="59"/>
  <c r="D17" i="59" s="1"/>
  <c r="E42" i="59"/>
  <c r="B42" i="59"/>
  <c r="B17" i="59" s="1"/>
  <c r="E40" i="59"/>
  <c r="E44" i="59" s="1"/>
  <c r="E51" i="59" s="1"/>
  <c r="D40" i="59"/>
  <c r="C40" i="59"/>
  <c r="B40" i="59"/>
  <c r="E30" i="59"/>
  <c r="D30" i="59"/>
  <c r="C30" i="59"/>
  <c r="B30" i="59"/>
  <c r="E18" i="59"/>
  <c r="D18" i="59"/>
  <c r="C18" i="59"/>
  <c r="B18" i="59"/>
  <c r="E17" i="59"/>
  <c r="E16" i="59"/>
  <c r="D16" i="59"/>
  <c r="C16" i="59"/>
  <c r="B16" i="59"/>
  <c r="C42" i="58"/>
  <c r="C17" i="58" s="1"/>
  <c r="B42" i="58"/>
  <c r="B17" i="58" s="1"/>
  <c r="C40" i="58"/>
  <c r="B40" i="58"/>
  <c r="C30" i="58"/>
  <c r="B30" i="58"/>
  <c r="C18" i="58"/>
  <c r="B18" i="58"/>
  <c r="C16" i="58"/>
  <c r="B16" i="58"/>
  <c r="E41" i="51"/>
  <c r="D41" i="51"/>
  <c r="D17" i="51" s="1"/>
  <c r="C41" i="51"/>
  <c r="B41" i="51"/>
  <c r="B17" i="51" s="1"/>
  <c r="E39" i="51"/>
  <c r="D39" i="51"/>
  <c r="C39" i="51"/>
  <c r="C43" i="51" s="1"/>
  <c r="C50" i="51" s="1"/>
  <c r="B39" i="51"/>
  <c r="B43" i="51" s="1"/>
  <c r="B50" i="51" s="1"/>
  <c r="E30" i="51"/>
  <c r="D30" i="51"/>
  <c r="C30" i="51"/>
  <c r="B30" i="51"/>
  <c r="E18" i="51"/>
  <c r="D18" i="51"/>
  <c r="C18" i="51"/>
  <c r="B18" i="51"/>
  <c r="E17" i="51"/>
  <c r="C17" i="51"/>
  <c r="E16" i="51"/>
  <c r="D16" i="51"/>
  <c r="C16" i="51"/>
  <c r="B16" i="51"/>
  <c r="C43" i="61" l="1"/>
  <c r="C50" i="61" s="1"/>
  <c r="C64" i="61" s="1"/>
  <c r="C44" i="59"/>
  <c r="C51" i="59" s="1"/>
  <c r="B26" i="58"/>
  <c r="D43" i="51"/>
  <c r="D50" i="51" s="1"/>
  <c r="E43" i="51"/>
  <c r="E50" i="51" s="1"/>
  <c r="B43" i="63"/>
  <c r="B50" i="63" s="1"/>
  <c r="B64" i="63" s="1"/>
  <c r="C52" i="63"/>
  <c r="C61" i="63" s="1"/>
  <c r="B44" i="62"/>
  <c r="B51" i="62" s="1"/>
  <c r="B65" i="62" s="1"/>
  <c r="C53" i="62"/>
  <c r="C62" i="62" s="1"/>
  <c r="D44" i="50"/>
  <c r="D51" i="50" s="1"/>
  <c r="C52" i="61"/>
  <c r="C61" i="61" s="1"/>
  <c r="B52" i="60"/>
  <c r="B61" i="60" s="1"/>
  <c r="D44" i="59"/>
  <c r="D51" i="59" s="1"/>
  <c r="D65" i="59" s="1"/>
  <c r="B44" i="59"/>
  <c r="B51" i="59" s="1"/>
  <c r="B65" i="59" s="1"/>
  <c r="B26" i="59"/>
  <c r="D26" i="59"/>
  <c r="C65" i="59"/>
  <c r="C26" i="59"/>
  <c r="C53" i="59" s="1"/>
  <c r="C62" i="59" s="1"/>
  <c r="E65" i="59"/>
  <c r="E26" i="59"/>
  <c r="E53" i="59" s="1"/>
  <c r="E62" i="59" s="1"/>
  <c r="C44" i="58"/>
  <c r="C51" i="58" s="1"/>
  <c r="C65" i="58" s="1"/>
  <c r="B44" i="58"/>
  <c r="B51" i="58" s="1"/>
  <c r="B65" i="58" s="1"/>
  <c r="C26" i="58"/>
  <c r="E25" i="51"/>
  <c r="E52" i="51" s="1"/>
  <c r="E61" i="51" s="1"/>
  <c r="D64" i="51"/>
  <c r="B64" i="51"/>
  <c r="B25" i="51"/>
  <c r="B52" i="51" s="1"/>
  <c r="B61" i="51" s="1"/>
  <c r="C64" i="51"/>
  <c r="D25" i="51"/>
  <c r="D52" i="51" s="1"/>
  <c r="D61" i="51" s="1"/>
  <c r="E64" i="51"/>
  <c r="C25" i="51"/>
  <c r="C52" i="51" s="1"/>
  <c r="C61" i="51" s="1"/>
  <c r="C42" i="52"/>
  <c r="B42" i="52"/>
  <c r="E42" i="46"/>
  <c r="E17" i="46" s="1"/>
  <c r="D42" i="46"/>
  <c r="C42" i="46"/>
  <c r="B42" i="46"/>
  <c r="E40" i="46"/>
  <c r="E30" i="46"/>
  <c r="E18" i="46"/>
  <c r="E16" i="46"/>
  <c r="E41" i="32"/>
  <c r="E17" i="32" s="1"/>
  <c r="D41" i="32"/>
  <c r="C41" i="32"/>
  <c r="E39" i="32"/>
  <c r="E30" i="32"/>
  <c r="E18" i="32"/>
  <c r="E16" i="32"/>
  <c r="B41" i="32"/>
  <c r="B52" i="63" l="1"/>
  <c r="B61" i="63" s="1"/>
  <c r="B53" i="62"/>
  <c r="B62" i="62" s="1"/>
  <c r="D65" i="50"/>
  <c r="D53" i="50"/>
  <c r="D62" i="50" s="1"/>
  <c r="D53" i="59"/>
  <c r="D62" i="59" s="1"/>
  <c r="B53" i="59"/>
  <c r="B62" i="59" s="1"/>
  <c r="C53" i="58"/>
  <c r="C62" i="58" s="1"/>
  <c r="B53" i="58"/>
  <c r="B62" i="58" s="1"/>
  <c r="E44" i="46"/>
  <c r="E51" i="46" s="1"/>
  <c r="E65" i="46" s="1"/>
  <c r="E26" i="46"/>
  <c r="E43" i="32"/>
  <c r="E50" i="32" s="1"/>
  <c r="E64" i="32" s="1"/>
  <c r="E25" i="32"/>
  <c r="E47" i="31"/>
  <c r="C47" i="31"/>
  <c r="D46" i="31"/>
  <c r="B46" i="31"/>
  <c r="E47" i="29"/>
  <c r="C47" i="29"/>
  <c r="B46" i="29"/>
  <c r="D46" i="29"/>
  <c r="E53" i="46" l="1"/>
  <c r="E62" i="46" s="1"/>
  <c r="E52" i="32"/>
  <c r="E61" i="32" s="1"/>
  <c r="B17" i="52" l="1"/>
  <c r="C17" i="52"/>
  <c r="C40" i="52"/>
  <c r="C44" i="52" s="1"/>
  <c r="C51" i="52" s="1"/>
  <c r="B40" i="52"/>
  <c r="C30" i="52"/>
  <c r="B30" i="52"/>
  <c r="C18" i="52"/>
  <c r="B18" i="52"/>
  <c r="C16" i="52"/>
  <c r="B16" i="52"/>
  <c r="C40" i="50"/>
  <c r="C44" i="50" s="1"/>
  <c r="C51" i="50" s="1"/>
  <c r="C65" i="50" s="1"/>
  <c r="C30" i="50"/>
  <c r="C18" i="50"/>
  <c r="C26" i="50" s="1"/>
  <c r="B40" i="50"/>
  <c r="B44" i="50" s="1"/>
  <c r="B51" i="50" s="1"/>
  <c r="B65" i="50" s="1"/>
  <c r="B30" i="50"/>
  <c r="B18" i="50"/>
  <c r="B26" i="50" s="1"/>
  <c r="B53" i="50" l="1"/>
  <c r="B62" i="50" s="1"/>
  <c r="C53" i="50"/>
  <c r="C62" i="50" s="1"/>
  <c r="B44" i="52"/>
  <c r="B51" i="52" s="1"/>
  <c r="B65" i="52" s="1"/>
  <c r="C65" i="52"/>
  <c r="C26" i="52"/>
  <c r="C53" i="52" s="1"/>
  <c r="C62" i="52" s="1"/>
  <c r="B26" i="52"/>
  <c r="B53" i="52" l="1"/>
  <c r="B62" i="52" s="1"/>
  <c r="C39" i="47" l="1"/>
  <c r="C43" i="47" s="1"/>
  <c r="C50" i="47" s="1"/>
  <c r="C64" i="47" s="1"/>
  <c r="C30" i="47"/>
  <c r="C18" i="47"/>
  <c r="C25" i="47" s="1"/>
  <c r="B39" i="47"/>
  <c r="B43" i="47" s="1"/>
  <c r="B50" i="47" s="1"/>
  <c r="B64" i="47" s="1"/>
  <c r="B30" i="47"/>
  <c r="B18" i="47"/>
  <c r="B25" i="47" s="1"/>
  <c r="C17" i="46"/>
  <c r="C40" i="46"/>
  <c r="C44" i="46" s="1"/>
  <c r="C51" i="46" s="1"/>
  <c r="C30" i="46"/>
  <c r="C18" i="46"/>
  <c r="C16" i="46"/>
  <c r="D17" i="46"/>
  <c r="D40" i="46"/>
  <c r="D44" i="46" s="1"/>
  <c r="D51" i="46" s="1"/>
  <c r="D30" i="46"/>
  <c r="D18" i="46"/>
  <c r="D16" i="46"/>
  <c r="B17" i="46"/>
  <c r="B40" i="46"/>
  <c r="B30" i="46"/>
  <c r="B18" i="46"/>
  <c r="B16" i="46"/>
  <c r="C17" i="32"/>
  <c r="C39" i="32"/>
  <c r="C43" i="32" s="1"/>
  <c r="C50" i="32" s="1"/>
  <c r="C30" i="32"/>
  <c r="C18" i="32"/>
  <c r="C16" i="32"/>
  <c r="D17" i="32"/>
  <c r="D39" i="32"/>
  <c r="D30" i="32"/>
  <c r="D18" i="32"/>
  <c r="D16" i="32"/>
  <c r="B39" i="32"/>
  <c r="B43" i="32" s="1"/>
  <c r="B50" i="32" s="1"/>
  <c r="B30" i="32"/>
  <c r="B18" i="32"/>
  <c r="B17" i="32"/>
  <c r="B16" i="32"/>
  <c r="E23" i="31"/>
  <c r="E31" i="31" s="1"/>
  <c r="D23" i="31"/>
  <c r="D30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D57" i="31" l="1"/>
  <c r="D66" i="31" s="1"/>
  <c r="C52" i="47"/>
  <c r="C61" i="47" s="1"/>
  <c r="B52" i="47"/>
  <c r="B61" i="47" s="1"/>
  <c r="C65" i="46"/>
  <c r="D65" i="46"/>
  <c r="B25" i="32"/>
  <c r="B52" i="32" s="1"/>
  <c r="B61" i="32" s="1"/>
  <c r="B44" i="46"/>
  <c r="B51" i="46" s="1"/>
  <c r="B65" i="46" s="1"/>
  <c r="C26" i="46"/>
  <c r="C53" i="46" s="1"/>
  <c r="C62" i="46" s="1"/>
  <c r="D26" i="46"/>
  <c r="D53" i="46" s="1"/>
  <c r="D62" i="46" s="1"/>
  <c r="B26" i="46"/>
  <c r="D43" i="32"/>
  <c r="D50" i="32" s="1"/>
  <c r="D64" i="32" s="1"/>
  <c r="C64" i="32"/>
  <c r="C25" i="32"/>
  <c r="C52" i="32" s="1"/>
  <c r="C61" i="32" s="1"/>
  <c r="D25" i="32"/>
  <c r="B64" i="32"/>
  <c r="C49" i="31"/>
  <c r="C56" i="31" s="1"/>
  <c r="C70" i="31" s="1"/>
  <c r="E49" i="31"/>
  <c r="E56" i="31" s="1"/>
  <c r="E70" i="31" s="1"/>
  <c r="C31" i="31"/>
  <c r="B69" i="31"/>
  <c r="B30" i="31"/>
  <c r="B57" i="31" s="1"/>
  <c r="B66" i="31" s="1"/>
  <c r="E58" i="31" l="1"/>
  <c r="E67" i="31" s="1"/>
  <c r="C58" i="31"/>
  <c r="C67" i="31" s="1"/>
  <c r="B53" i="46"/>
  <c r="B62" i="46" s="1"/>
  <c r="D52" i="32"/>
  <c r="D61" i="32" s="1"/>
  <c r="C22" i="29" l="1"/>
  <c r="B22" i="29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4" i="29"/>
  <c r="E45" i="29"/>
  <c r="C45" i="29"/>
  <c r="B57" i="29" l="1"/>
  <c r="B66" i="29" s="1"/>
  <c r="D48" i="29"/>
  <c r="D55" i="29" s="1"/>
  <c r="D57" i="29" s="1"/>
  <c r="D66" i="29" s="1"/>
  <c r="C49" i="29"/>
  <c r="C56" i="29" s="1"/>
  <c r="E49" i="29"/>
  <c r="C70" i="29" l="1"/>
  <c r="C58" i="29"/>
  <c r="C67" i="29" s="1"/>
  <c r="D69" i="29"/>
  <c r="E56" i="29"/>
  <c r="E58" i="29" s="1"/>
  <c r="E67" i="29" s="1"/>
  <c r="E70" i="29" l="1"/>
</calcChain>
</file>

<file path=xl/sharedStrings.xml><?xml version="1.0" encoding="utf-8"?>
<sst xmlns="http://schemas.openxmlformats.org/spreadsheetml/2006/main" count="1705" uniqueCount="118">
  <si>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</si>
  <si>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</si>
  <si>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</si>
  <si>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</si>
  <si>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</si>
  <si>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</si>
  <si>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</si>
  <si>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</si>
  <si>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</si>
  <si>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</si>
  <si>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</si>
  <si>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</si>
  <si>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</si>
  <si>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</si>
  <si>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</si>
  <si>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</si>
  <si>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</si>
  <si>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</si>
  <si>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</si>
  <si>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</si>
  <si>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</si>
  <si>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</si>
  <si>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</si>
  <si>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</si>
  <si>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</si>
  <si>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</si>
  <si>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</si>
  <si>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</si>
  <si>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</si>
  <si>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</si>
  <si>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</si>
  <si>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</si>
  <si>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</si>
  <si>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</si>
  <si>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</si>
  <si>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</si>
  <si>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</si>
  <si>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</si>
  <si>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</si>
  <si>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</si>
  <si>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</si>
  <si>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</si>
  <si>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</si>
  <si>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</si>
  <si>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</si>
  <si>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</si>
  <si>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</si>
  <si>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</si>
  <si>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</si>
  <si>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</si>
  <si>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</si>
  <si>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</si>
  <si>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</si>
  <si>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</si>
  <si>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</si>
  <si>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</si>
  <si>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</si>
  <si>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</si>
  <si>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</si>
  <si>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</si>
  <si>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r>
      <t xml:space="preserve">Indoor, 28GHz (TDD, </t>
    </r>
    <r>
      <rPr>
        <b/>
        <sz val="11"/>
        <color rgb="FFFF0000"/>
        <rFont val="Times New Roman"/>
        <family val="1"/>
      </rPr>
      <t>DDDSU (S: 10D:2G:2U)</t>
    </r>
    <r>
      <rPr>
        <b/>
        <sz val="11"/>
        <color theme="1"/>
        <rFont val="Times New Roman"/>
        <family val="1"/>
      </rPr>
      <t>)</t>
    </r>
  </si>
  <si>
    <t>RedCap choice for FR2</t>
  </si>
  <si>
    <t>CE SI agreement:
25Mbps for DL and 5Mbps for UL</t>
  </si>
  <si>
    <t>Based on RedCap SI agreement:
TDL-A; CDL-A (Optional)</t>
  </si>
  <si>
    <t>TDL-A, NLOS</t>
  </si>
  <si>
    <t>Based on CE SI agreement: 
23 dBm for 100 MHz Indoor scenario. DL transmit power is scaled by the occupied bandwidth</t>
  </si>
  <si>
    <t>Based on the CE agreement, company can declare the values, including the values for IMT-2020 self-evaluation and/or using 0dB.</t>
  </si>
  <si>
    <t>RedCap UE
(1Rx, 100MHz)</t>
  </si>
  <si>
    <t>RedCap UE
(2Rx, 50MHz)</t>
  </si>
  <si>
    <t>RedCap UE
(1Rx, 50MHz)</t>
  </si>
  <si>
    <t>RedCap agreement:
25Mbps for 50/100MHz on DL and 5Mbps for UL</t>
  </si>
  <si>
    <t>Ref UE
(2Rx, 100MHz)</t>
  </si>
  <si>
    <t>Based on RedCap agreement for FR2:
gNB: 2 Tx/Rx chains
Ref UE: 1Tx/2Rx for reference UE
RedCap UE: 1Tx, 1 or 2 Rx</t>
  </si>
  <si>
    <t>Example: Company 1</t>
  </si>
  <si>
    <t>Target missed detection rate at 0.1% false alarm probability for the required SNR in item (19a) for control channel</t>
  </si>
  <si>
    <t>For TDL option 1, the gain of atenna gain component 2 is expressed by 10*log10( (2a) / (2b) ) - delta1 where delta1 is a correction factor and can be different for broadcast and unicast channels. For TDL option 2 &amp; CDL, the gain is 0dB.</t>
  </si>
  <si>
    <t>The IMT-2020 values are used as a starting point. Expect to further update to align with the CE SI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</si>
  <si>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</si>
  <si>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</si>
  <si>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</si>
  <si>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</si>
  <si>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</si>
  <si>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</si>
  <si>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</si>
  <si>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(10) Number of receive antennas</t>
  </si>
  <si>
    <t>(10bis) Number of receive chains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</si>
  <si>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</si>
  <si>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</si>
  <si>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</si>
  <si>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</si>
  <si>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</si>
  <si>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</si>
  <si>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</si>
  <si>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</si>
  <si>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</si>
  <si>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</si>
  <si>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</si>
  <si>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(29a) Available path loss for control channel          = (23a) – (25a) + (26) – (27) + (28) dB</t>
  </si>
  <si>
    <t>(29b) Available path loss for data channel           = (23b) – (25b) + (26) – (27) + (28) dB</t>
  </si>
  <si>
    <t>Based on CE SI agreement:
gNB: 128 (M, N, P, Mg, Ng) = (8, 8, 2, 1, 1)
UE: 8 (M, N, P) = (2,2,2)
Assuming same array configuration for RedCap. In case of one Tx/Rx chain for UE, only the elements in one polarization are used</t>
  </si>
  <si>
    <t>Varying across different channels, limited by max UE bandwidth</t>
  </si>
  <si>
    <t>According to CE SI definition, Rx loss is included MIL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</si>
  <si>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</si>
  <si>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</si>
  <si>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</si>
  <si>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</si>
  <si>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</si>
  <si>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</si>
  <si>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gNB: According to TR37.910
UE: For Ref UE, based on CE agreement (0 dBi for FR1 and 5 dBi for FR2).</t>
  </si>
  <si>
    <t xml:space="preserve">gNB: According to TR37.910
UE: For Ref UE, based on CE agreement (0 dBi for FR1 and 5 dBi for FR2). </t>
  </si>
  <si>
    <t>Pathloss model</t>
  </si>
  <si>
    <t>Ref UE
(1Tx, 100MHz)</t>
  </si>
  <si>
    <t>RedCap UE
(1Tx, 50/100MHz)</t>
  </si>
  <si>
    <t>RedCap UE
(1Tx, 100MHz)</t>
  </si>
  <si>
    <t>RedCap UE
(1Tx, 50MHz)</t>
  </si>
  <si>
    <t>RedCap UE
(1Rx, 50/100MHz)</t>
  </si>
  <si>
    <t>Total transmit power for total system bandwidth. 
UL: based on CE SI agreement, both 23 dBm and 12 dBm are considered</t>
  </si>
  <si>
    <t>Added according to CE SI agreement
DL: adjusted according to occupied BW
UL: same as (3b)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</si>
</sst>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2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z val="11"/>
      <name val="Times New Roman"/>
      <family val="1"/>
    </font>
    <font>
      <b/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5" fillId="0" borderId="0" xfId="1" applyNumberFormat="1" applyFont="1" applyAlignment="1">
      <alignment horizontal="center" vertical="center"/>
    </xf>
    <xf numFmtId="0" fontId="5" fillId="0" borderId="0" xfId="1" applyFont="1">
      <alignment vertical="center"/>
    </xf>
    <xf numFmtId="164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164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justify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164" fontId="7" fillId="5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1" fillId="0" borderId="1" xfId="1" applyFont="1" applyFill="1" applyBorder="1" applyAlignment="1">
      <alignment vertical="center" wrapText="1"/>
    </xf>
    <xf numFmtId="0" fontId="3" fillId="7" borderId="1" xfId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justify" vertical="center"/>
    </xf>
    <xf numFmtId="0" fontId="3" fillId="6" borderId="1" xfId="1" applyFont="1" applyFill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10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10" fillId="2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left" vertical="center" wrapText="1"/>
    </xf>
    <xf numFmtId="164" fontId="1" fillId="5" borderId="1" xfId="1" applyNumberFormat="1" applyFont="1" applyFill="1" applyBorder="1" applyAlignment="1">
      <alignment horizontal="left" vertical="center" wrapText="1"/>
    </xf>
    <xf numFmtId="2" fontId="1" fillId="0" borderId="1" xfId="1" applyNumberFormat="1" applyFont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10" fillId="6" borderId="1" xfId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5" borderId="2" xfId="1" applyNumberFormat="1" applyFont="1" applyFill="1" applyBorder="1" applyAlignment="1">
      <alignment horizontal="left" vertical="center" wrapText="1"/>
    </xf>
    <xf numFmtId="164" fontId="1" fillId="5" borderId="3" xfId="1" applyNumberFormat="1" applyFont="1" applyFill="1" applyBorder="1" applyAlignment="1">
      <alignment horizontal="left" vertical="center" wrapText="1"/>
    </xf>
    <xf numFmtId="164" fontId="1" fillId="5" borderId="4" xfId="1" applyNumberFormat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H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1" customWidth="1"/>
    <col min="2" max="4" width="15.625" style="10" customWidth="1"/>
    <col min="5" max="5" width="15.625" style="12" customWidth="1"/>
    <col min="6" max="6" width="39.625" style="54" customWidth="1"/>
    <col min="7" max="16384" width="9" style="1"/>
  </cols>
  <sheetData>
    <row r="1" spans="1:6" ht="15">
      <c r="A1" s="47" t="s">
        <v>47</v>
      </c>
    </row>
    <row r="2" spans="1:6" ht="30">
      <c r="A2" s="19" t="s">
        <v>48</v>
      </c>
    </row>
    <row r="3" spans="1:6" ht="15">
      <c r="A3" s="9" t="s">
        <v>49</v>
      </c>
    </row>
    <row r="5" spans="1:6" ht="28.35" customHeight="1">
      <c r="A5" s="3" t="s">
        <v>0</v>
      </c>
      <c r="B5" s="64" t="s">
        <v>60</v>
      </c>
      <c r="C5" s="64"/>
      <c r="D5" s="64"/>
      <c r="E5" s="64"/>
      <c r="F5" s="64"/>
    </row>
    <row r="6" spans="1:6">
      <c r="A6" s="3"/>
      <c r="B6" s="18" t="s">
        <v>30</v>
      </c>
      <c r="C6" s="18" t="s">
        <v>31</v>
      </c>
      <c r="D6" s="18" t="s">
        <v>32</v>
      </c>
      <c r="E6" s="18" t="s">
        <v>33</v>
      </c>
      <c r="F6" s="55" t="s">
        <v>34</v>
      </c>
    </row>
    <row r="7" spans="1:6" ht="15" customHeight="1">
      <c r="A7" s="4" t="s">
        <v>1</v>
      </c>
      <c r="B7" s="5"/>
      <c r="C7" s="5"/>
      <c r="D7" s="5"/>
      <c r="E7" s="5"/>
      <c r="F7" s="23"/>
    </row>
    <row r="8" spans="1:6" ht="15">
      <c r="A8" s="13" t="s">
        <v>2</v>
      </c>
      <c r="B8" s="36">
        <v>28</v>
      </c>
      <c r="C8" s="36">
        <v>28</v>
      </c>
      <c r="D8" s="36">
        <v>28</v>
      </c>
      <c r="E8" s="36">
        <v>28</v>
      </c>
      <c r="F8" s="23" t="s">
        <v>61</v>
      </c>
    </row>
    <row r="9" spans="1:6" ht="15">
      <c r="A9" s="13" t="s">
        <v>37</v>
      </c>
      <c r="B9" s="36">
        <v>100</v>
      </c>
      <c r="C9" s="36">
        <v>100</v>
      </c>
      <c r="D9" s="36">
        <v>100</v>
      </c>
      <c r="E9" s="36">
        <v>100</v>
      </c>
      <c r="F9" s="23" t="s">
        <v>35</v>
      </c>
    </row>
    <row r="10" spans="1:6" ht="15">
      <c r="A10" s="13" t="s">
        <v>3</v>
      </c>
      <c r="B10" s="17" t="s">
        <v>28</v>
      </c>
      <c r="C10" s="17" t="s">
        <v>28</v>
      </c>
      <c r="D10" s="17" t="s">
        <v>28</v>
      </c>
      <c r="E10" s="17" t="s">
        <v>28</v>
      </c>
      <c r="F10" s="23"/>
    </row>
    <row r="11" spans="1:6" ht="30">
      <c r="A11" s="13" t="s">
        <v>4</v>
      </c>
      <c r="B11" s="17" t="s">
        <v>28</v>
      </c>
      <c r="C11" s="34">
        <v>25000000</v>
      </c>
      <c r="D11" s="17" t="s">
        <v>28</v>
      </c>
      <c r="E11" s="36">
        <v>5000000</v>
      </c>
      <c r="F11" s="24" t="s">
        <v>62</v>
      </c>
    </row>
    <row r="12" spans="1:6" ht="15">
      <c r="A12" s="13" t="s">
        <v>5</v>
      </c>
      <c r="B12" s="7">
        <v>0.01</v>
      </c>
      <c r="C12" s="17" t="s">
        <v>28</v>
      </c>
      <c r="D12" s="14">
        <v>0.01</v>
      </c>
      <c r="E12" s="17" t="s">
        <v>28</v>
      </c>
      <c r="F12" s="23" t="s">
        <v>35</v>
      </c>
    </row>
    <row r="13" spans="1:6" ht="15">
      <c r="A13" s="13" t="s">
        <v>6</v>
      </c>
      <c r="B13" s="17" t="s">
        <v>28</v>
      </c>
      <c r="C13" s="7">
        <v>0.1</v>
      </c>
      <c r="D13" s="17" t="s">
        <v>28</v>
      </c>
      <c r="E13" s="14">
        <v>0.1</v>
      </c>
      <c r="F13" s="23" t="s">
        <v>35</v>
      </c>
    </row>
    <row r="14" spans="1:6" ht="30">
      <c r="A14" s="28" t="s">
        <v>110</v>
      </c>
      <c r="B14" s="29" t="s">
        <v>64</v>
      </c>
      <c r="C14" s="29" t="s">
        <v>64</v>
      </c>
      <c r="D14" s="29" t="s">
        <v>64</v>
      </c>
      <c r="E14" s="29" t="s">
        <v>64</v>
      </c>
      <c r="F14" s="56" t="s">
        <v>63</v>
      </c>
    </row>
    <row r="15" spans="1:6" ht="15">
      <c r="A15" s="13" t="s">
        <v>29</v>
      </c>
      <c r="B15" s="2">
        <v>3</v>
      </c>
      <c r="C15" s="2">
        <v>3</v>
      </c>
      <c r="D15" s="2">
        <v>3</v>
      </c>
      <c r="E15" s="2">
        <v>3</v>
      </c>
      <c r="F15" s="23" t="s">
        <v>35</v>
      </c>
    </row>
    <row r="16" spans="1:6" ht="15" customHeight="1">
      <c r="A16" s="4" t="s">
        <v>7</v>
      </c>
      <c r="B16" s="5"/>
      <c r="C16" s="5"/>
      <c r="D16" s="5"/>
      <c r="E16" s="5"/>
      <c r="F16" s="23"/>
    </row>
    <row r="17" spans="1:6" ht="90">
      <c r="A17" s="13" t="s">
        <v>77</v>
      </c>
      <c r="B17" s="34">
        <v>128</v>
      </c>
      <c r="C17" s="34">
        <v>128</v>
      </c>
      <c r="D17" s="36">
        <v>4</v>
      </c>
      <c r="E17" s="36">
        <v>4</v>
      </c>
      <c r="F17" s="24" t="s">
        <v>99</v>
      </c>
    </row>
    <row r="18" spans="1:6" ht="15">
      <c r="A18" s="48" t="s">
        <v>78</v>
      </c>
      <c r="B18" s="34">
        <v>2</v>
      </c>
      <c r="C18" s="34">
        <v>2</v>
      </c>
      <c r="D18" s="34">
        <v>2</v>
      </c>
      <c r="E18" s="34">
        <v>2</v>
      </c>
      <c r="F18" s="42" t="s">
        <v>35</v>
      </c>
    </row>
    <row r="19" spans="1:6" ht="60">
      <c r="A19" s="41" t="s">
        <v>79</v>
      </c>
      <c r="B19" s="2">
        <v>2</v>
      </c>
      <c r="C19" s="2">
        <v>2</v>
      </c>
      <c r="D19" s="2">
        <v>1</v>
      </c>
      <c r="E19" s="2">
        <v>1</v>
      </c>
      <c r="F19" s="42" t="s">
        <v>72</v>
      </c>
    </row>
    <row r="20" spans="1:6" ht="45">
      <c r="A20" s="13" t="s">
        <v>80</v>
      </c>
      <c r="B20" s="34">
        <v>3</v>
      </c>
      <c r="C20" s="34">
        <v>3</v>
      </c>
      <c r="D20" s="2" t="s">
        <v>28</v>
      </c>
      <c r="E20" s="2" t="s">
        <v>28</v>
      </c>
      <c r="F20" s="24" t="s">
        <v>65</v>
      </c>
    </row>
    <row r="21" spans="1:6" ht="45">
      <c r="A21" s="49" t="s">
        <v>81</v>
      </c>
      <c r="B21" s="2">
        <f>B20+10*LOG10(B9)</f>
        <v>23</v>
      </c>
      <c r="C21" s="2">
        <f>C20+10*LOG10(C9)</f>
        <v>23</v>
      </c>
      <c r="D21" s="29">
        <v>23</v>
      </c>
      <c r="E21" s="29">
        <v>23</v>
      </c>
      <c r="F21" s="24" t="s">
        <v>116</v>
      </c>
    </row>
    <row r="22" spans="1:6" ht="45">
      <c r="A22" s="13" t="s">
        <v>38</v>
      </c>
      <c r="B22" s="2">
        <f>B20+10*LOG10(B46/1000000)</f>
        <v>21.396037294708371</v>
      </c>
      <c r="C22" s="2">
        <f>C20+10*LOG10(C47/1000000)</f>
        <v>22.365137424788934</v>
      </c>
      <c r="D22" s="6">
        <f>D21</f>
        <v>23</v>
      </c>
      <c r="E22" s="6">
        <f>E21</f>
        <v>23</v>
      </c>
      <c r="F22" s="24" t="s">
        <v>117</v>
      </c>
    </row>
    <row r="23" spans="1:6" ht="45">
      <c r="A23" s="50" t="s">
        <v>57</v>
      </c>
      <c r="B23" s="2">
        <f>B24+10*LOG10(B17/B18)-B25</f>
        <v>26.061799739838872</v>
      </c>
      <c r="C23" s="2">
        <f>C24+10*LOG10(C17/C18)-C25</f>
        <v>26.061799739838872</v>
      </c>
      <c r="D23" s="2">
        <f>D24+10*LOG10(D17/D19)-D25</f>
        <v>11.020599913279625</v>
      </c>
      <c r="E23" s="2">
        <f>E24+10*LOG10(E17/E19)-E25</f>
        <v>11.020599913279625</v>
      </c>
      <c r="F23" s="57" t="s">
        <v>52</v>
      </c>
    </row>
    <row r="24" spans="1:6" ht="45">
      <c r="A24" s="48" t="s">
        <v>82</v>
      </c>
      <c r="B24" s="2">
        <v>8</v>
      </c>
      <c r="C24" s="2">
        <v>8</v>
      </c>
      <c r="D24" s="36">
        <v>5</v>
      </c>
      <c r="E24" s="36">
        <v>5</v>
      </c>
      <c r="F24" s="24" t="s">
        <v>108</v>
      </c>
    </row>
    <row r="25" spans="1:6" ht="60">
      <c r="A25" s="49" t="s">
        <v>59</v>
      </c>
      <c r="B25" s="29">
        <v>0</v>
      </c>
      <c r="C25" s="29">
        <v>0</v>
      </c>
      <c r="D25" s="29">
        <v>0</v>
      </c>
      <c r="E25" s="29">
        <v>0</v>
      </c>
      <c r="F25" s="56" t="s">
        <v>51</v>
      </c>
    </row>
    <row r="26" spans="1:6" ht="75">
      <c r="A26" s="51" t="s">
        <v>83</v>
      </c>
      <c r="B26" s="29">
        <v>0</v>
      </c>
      <c r="C26" s="29">
        <v>0</v>
      </c>
      <c r="D26" s="2">
        <v>0</v>
      </c>
      <c r="E26" s="2">
        <v>0</v>
      </c>
      <c r="F26" s="58" t="s">
        <v>75</v>
      </c>
    </row>
    <row r="27" spans="1:6" ht="15">
      <c r="A27" s="13" t="s">
        <v>8</v>
      </c>
      <c r="B27" s="2">
        <v>0</v>
      </c>
      <c r="C27" s="2">
        <v>0</v>
      </c>
      <c r="D27" s="6">
        <v>0</v>
      </c>
      <c r="E27" s="6">
        <v>0</v>
      </c>
      <c r="F27" s="23" t="s">
        <v>36</v>
      </c>
    </row>
    <row r="28" spans="1:6" ht="15.75" customHeight="1">
      <c r="A28" s="13" t="s">
        <v>9</v>
      </c>
      <c r="B28" s="2">
        <v>0</v>
      </c>
      <c r="C28" s="2">
        <v>0</v>
      </c>
      <c r="D28" s="6">
        <v>0</v>
      </c>
      <c r="E28" s="6">
        <v>0</v>
      </c>
      <c r="F28" s="23" t="s">
        <v>36</v>
      </c>
    </row>
    <row r="29" spans="1:6" ht="30">
      <c r="A29" s="13" t="s">
        <v>10</v>
      </c>
      <c r="B29" s="39">
        <v>3</v>
      </c>
      <c r="C29" s="39">
        <v>3</v>
      </c>
      <c r="D29" s="6">
        <v>1</v>
      </c>
      <c r="E29" s="6">
        <v>1</v>
      </c>
      <c r="F29" s="23" t="s">
        <v>36</v>
      </c>
    </row>
    <row r="30" spans="1:6" ht="15">
      <c r="A30" s="13" t="s">
        <v>40</v>
      </c>
      <c r="B30" s="2">
        <f>B22+B23+B26+B27-B29</f>
        <v>44.457837034547239</v>
      </c>
      <c r="C30" s="17" t="s">
        <v>28</v>
      </c>
      <c r="D30" s="6">
        <f>D22+D23+D26+D27-D29</f>
        <v>33.020599913279625</v>
      </c>
      <c r="E30" s="17" t="s">
        <v>28</v>
      </c>
      <c r="F30" s="24" t="s">
        <v>39</v>
      </c>
    </row>
    <row r="31" spans="1:6" ht="15">
      <c r="A31" s="13" t="s">
        <v>41</v>
      </c>
      <c r="B31" s="17" t="s">
        <v>28</v>
      </c>
      <c r="C31" s="2">
        <f>C22+C23+C26-C28-C29</f>
        <v>45.426937164627802</v>
      </c>
      <c r="D31" s="17" t="s">
        <v>28</v>
      </c>
      <c r="E31" s="6">
        <f>E22+E23+E26-E28-E29</f>
        <v>33.020599913279625</v>
      </c>
      <c r="F31" s="24" t="s">
        <v>39</v>
      </c>
    </row>
    <row r="32" spans="1:6" ht="15">
      <c r="A32" s="4" t="s">
        <v>11</v>
      </c>
      <c r="B32" s="5"/>
      <c r="C32" s="5"/>
      <c r="D32" s="5"/>
      <c r="E32" s="5"/>
      <c r="F32" s="23"/>
    </row>
    <row r="33" spans="1:8" ht="90">
      <c r="A33" s="13" t="s">
        <v>84</v>
      </c>
      <c r="B33" s="34">
        <v>8</v>
      </c>
      <c r="C33" s="34">
        <v>8</v>
      </c>
      <c r="D33" s="34">
        <v>128</v>
      </c>
      <c r="E33" s="34">
        <v>128</v>
      </c>
      <c r="F33" s="24" t="s">
        <v>99</v>
      </c>
    </row>
    <row r="34" spans="1:8" ht="60">
      <c r="A34" s="50" t="s">
        <v>85</v>
      </c>
      <c r="B34" s="34">
        <v>2</v>
      </c>
      <c r="C34" s="34">
        <v>2</v>
      </c>
      <c r="D34" s="34">
        <v>2</v>
      </c>
      <c r="E34" s="34">
        <v>2</v>
      </c>
      <c r="F34" s="42" t="s">
        <v>72</v>
      </c>
    </row>
    <row r="35" spans="1:8" ht="45">
      <c r="A35" s="48" t="s">
        <v>50</v>
      </c>
      <c r="B35" s="2">
        <f>B36+10*LOG10(B33/B34)-B37</f>
        <v>11.020599913279625</v>
      </c>
      <c r="C35" s="2">
        <f>C36+10*LOG10(C33/C34)-C37</f>
        <v>11.020599913279625</v>
      </c>
      <c r="D35" s="2">
        <f>D36+10*LOG10(D33/D18)-D37</f>
        <v>26.061799739838872</v>
      </c>
      <c r="E35" s="2">
        <f>E36+10*LOG10(E33/E18)-E37</f>
        <v>26.061799739838872</v>
      </c>
      <c r="F35" s="24" t="s">
        <v>52</v>
      </c>
    </row>
    <row r="36" spans="1:8" ht="45">
      <c r="A36" s="48" t="s">
        <v>86</v>
      </c>
      <c r="B36" s="2">
        <v>5</v>
      </c>
      <c r="C36" s="2">
        <v>5</v>
      </c>
      <c r="D36" s="6">
        <v>8</v>
      </c>
      <c r="E36" s="6">
        <v>8</v>
      </c>
      <c r="F36" s="24" t="s">
        <v>108</v>
      </c>
    </row>
    <row r="37" spans="1:8" ht="60">
      <c r="A37" s="49" t="s">
        <v>58</v>
      </c>
      <c r="B37" s="29">
        <v>0</v>
      </c>
      <c r="C37" s="29">
        <v>0</v>
      </c>
      <c r="D37" s="29">
        <v>0</v>
      </c>
      <c r="E37" s="29">
        <v>0</v>
      </c>
      <c r="F37" s="56" t="s">
        <v>51</v>
      </c>
    </row>
    <row r="38" spans="1:8" ht="75">
      <c r="A38" s="52" t="s">
        <v>87</v>
      </c>
      <c r="B38" s="2">
        <v>0</v>
      </c>
      <c r="C38" s="2">
        <v>0</v>
      </c>
      <c r="D38" s="29">
        <v>0</v>
      </c>
      <c r="E38" s="29">
        <v>0</v>
      </c>
      <c r="F38" s="58" t="s">
        <v>75</v>
      </c>
    </row>
    <row r="39" spans="1:8" ht="30">
      <c r="A39" s="13" t="s">
        <v>12</v>
      </c>
      <c r="B39" s="2">
        <v>1</v>
      </c>
      <c r="C39" s="2">
        <v>1</v>
      </c>
      <c r="D39" s="6">
        <v>3</v>
      </c>
      <c r="E39" s="6">
        <v>3</v>
      </c>
      <c r="F39" s="23" t="s">
        <v>36</v>
      </c>
    </row>
    <row r="40" spans="1:8" ht="30">
      <c r="A40" s="13" t="s">
        <v>13</v>
      </c>
      <c r="B40" s="6">
        <v>7</v>
      </c>
      <c r="C40" s="6">
        <v>7</v>
      </c>
      <c r="D40" s="6">
        <v>5</v>
      </c>
      <c r="E40" s="6">
        <v>5</v>
      </c>
      <c r="F40" s="59" t="s">
        <v>76</v>
      </c>
    </row>
    <row r="41" spans="1:8" ht="15">
      <c r="A41" s="13" t="s">
        <v>14</v>
      </c>
      <c r="B41" s="6">
        <v>-174</v>
      </c>
      <c r="C41" s="6">
        <v>-174</v>
      </c>
      <c r="D41" s="6">
        <v>-174</v>
      </c>
      <c r="E41" s="2">
        <v>-174</v>
      </c>
      <c r="F41" s="23"/>
    </row>
    <row r="42" spans="1:8" ht="30">
      <c r="A42" s="28" t="s">
        <v>88</v>
      </c>
      <c r="B42" s="29">
        <v>-999</v>
      </c>
      <c r="C42" s="29" t="s">
        <v>28</v>
      </c>
      <c r="D42" s="29">
        <v>-999</v>
      </c>
      <c r="E42" s="29" t="s">
        <v>28</v>
      </c>
      <c r="F42" s="58" t="s">
        <v>53</v>
      </c>
    </row>
    <row r="43" spans="1:8" ht="30">
      <c r="A43" s="28" t="s">
        <v>15</v>
      </c>
      <c r="B43" s="29" t="s">
        <v>28</v>
      </c>
      <c r="C43" s="29">
        <v>-999</v>
      </c>
      <c r="D43" s="29" t="s">
        <v>28</v>
      </c>
      <c r="E43" s="29">
        <v>-999</v>
      </c>
      <c r="F43" s="58" t="s">
        <v>53</v>
      </c>
    </row>
    <row r="44" spans="1:8" ht="30">
      <c r="A44" s="13" t="s">
        <v>89</v>
      </c>
      <c r="B44" s="2">
        <f>10*LOG10(10^((B40+B41)/10)+10^(B42/10))</f>
        <v>-167.00000000000003</v>
      </c>
      <c r="C44" s="17" t="s">
        <v>28</v>
      </c>
      <c r="D44" s="2">
        <f>10*LOG10(10^((D40+D41)/10)+10^(D42/10))</f>
        <v>-169.00000000000003</v>
      </c>
      <c r="E44" s="17" t="s">
        <v>28</v>
      </c>
      <c r="F44" s="23"/>
    </row>
    <row r="45" spans="1:8" ht="30">
      <c r="A45" s="13" t="s">
        <v>90</v>
      </c>
      <c r="B45" s="17" t="s">
        <v>28</v>
      </c>
      <c r="C45" s="2">
        <f>10*LOG10(10^((C40+C41)/10)+10^(C43/10))</f>
        <v>-167.00000000000003</v>
      </c>
      <c r="D45" s="17" t="s">
        <v>28</v>
      </c>
      <c r="E45" s="2">
        <f>10*LOG10(10^((E40+E41)/10)+10^(E43/10))</f>
        <v>-169.00000000000003</v>
      </c>
      <c r="F45" s="23"/>
    </row>
    <row r="46" spans="1:8" ht="30">
      <c r="A46" s="15" t="s">
        <v>91</v>
      </c>
      <c r="B46" s="38">
        <f>48*12*120*1000</f>
        <v>69120000</v>
      </c>
      <c r="C46" s="16" t="s">
        <v>28</v>
      </c>
      <c r="D46" s="38">
        <f>1*12*120*1000</f>
        <v>1440000</v>
      </c>
      <c r="E46" s="16" t="s">
        <v>28</v>
      </c>
      <c r="F46" s="58" t="s">
        <v>100</v>
      </c>
    </row>
    <row r="47" spans="1:8" ht="30">
      <c r="A47" s="15" t="s">
        <v>92</v>
      </c>
      <c r="B47" s="16" t="s">
        <v>28</v>
      </c>
      <c r="C47" s="38">
        <f>60*12*120*1000</f>
        <v>86400000</v>
      </c>
      <c r="D47" s="16" t="s">
        <v>28</v>
      </c>
      <c r="E47" s="38">
        <f>66*12*120*1000</f>
        <v>95040000</v>
      </c>
      <c r="F47" s="58" t="s">
        <v>100</v>
      </c>
      <c r="H47" s="37"/>
    </row>
    <row r="48" spans="1:8" ht="15">
      <c r="A48" s="13" t="s">
        <v>16</v>
      </c>
      <c r="B48" s="2">
        <f>B44+10*LOG10(B46)</f>
        <v>-88.603962705291664</v>
      </c>
      <c r="C48" s="2" t="s">
        <v>28</v>
      </c>
      <c r="D48" s="2">
        <f>D44+10*LOG10(D46)</f>
        <v>-107.41637507904753</v>
      </c>
      <c r="E48" s="17" t="s">
        <v>28</v>
      </c>
      <c r="F48" s="23"/>
    </row>
    <row r="49" spans="1:6" ht="15">
      <c r="A49" s="13" t="s">
        <v>17</v>
      </c>
      <c r="B49" s="17" t="s">
        <v>28</v>
      </c>
      <c r="C49" s="2">
        <f>C45+10*LOG10(C47)</f>
        <v>-87.634862575211102</v>
      </c>
      <c r="D49" s="17" t="s">
        <v>28</v>
      </c>
      <c r="E49" s="2">
        <f>E45+10*LOG10(E47)</f>
        <v>-89.220935723628841</v>
      </c>
      <c r="F49" s="23"/>
    </row>
    <row r="50" spans="1:6" ht="15">
      <c r="A50" s="15" t="s">
        <v>18</v>
      </c>
      <c r="B50" s="16">
        <v>-6</v>
      </c>
      <c r="C50" s="16" t="s">
        <v>28</v>
      </c>
      <c r="D50" s="16">
        <v>-3.02</v>
      </c>
      <c r="E50" s="16" t="s">
        <v>28</v>
      </c>
      <c r="F50" s="58" t="s">
        <v>42</v>
      </c>
    </row>
    <row r="51" spans="1:6" ht="15">
      <c r="A51" s="15" t="s">
        <v>19</v>
      </c>
      <c r="B51" s="16" t="s">
        <v>28</v>
      </c>
      <c r="C51" s="16">
        <v>-2.4</v>
      </c>
      <c r="D51" s="16" t="s">
        <v>28</v>
      </c>
      <c r="E51" s="16">
        <v>-9.5</v>
      </c>
      <c r="F51" s="58" t="s">
        <v>42</v>
      </c>
    </row>
    <row r="52" spans="1:6" ht="15">
      <c r="A52" s="13" t="s">
        <v>20</v>
      </c>
      <c r="B52" s="2">
        <v>2</v>
      </c>
      <c r="C52" s="2">
        <v>2</v>
      </c>
      <c r="D52" s="6">
        <v>2</v>
      </c>
      <c r="E52" s="6">
        <v>2</v>
      </c>
      <c r="F52" s="23" t="s">
        <v>36</v>
      </c>
    </row>
    <row r="53" spans="1:6" ht="30">
      <c r="A53" s="48" t="s">
        <v>93</v>
      </c>
      <c r="B53" s="6">
        <v>0</v>
      </c>
      <c r="C53" s="2" t="s">
        <v>28</v>
      </c>
      <c r="D53" s="6">
        <v>0</v>
      </c>
      <c r="E53" s="6" t="s">
        <v>28</v>
      </c>
      <c r="F53" s="23" t="s">
        <v>43</v>
      </c>
    </row>
    <row r="54" spans="1:6" ht="30">
      <c r="A54" s="48" t="s">
        <v>94</v>
      </c>
      <c r="B54" s="17" t="s">
        <v>28</v>
      </c>
      <c r="C54" s="6">
        <v>0</v>
      </c>
      <c r="D54" s="17" t="s">
        <v>28</v>
      </c>
      <c r="E54" s="6">
        <v>0</v>
      </c>
      <c r="F54" s="23" t="s">
        <v>43</v>
      </c>
    </row>
    <row r="55" spans="1:6" ht="30">
      <c r="A55" s="13" t="s">
        <v>44</v>
      </c>
      <c r="B55" s="2">
        <f>B48+B50+B52-B53</f>
        <v>-92.603962705291664</v>
      </c>
      <c r="C55" s="17" t="s">
        <v>28</v>
      </c>
      <c r="D55" s="2">
        <f>D48+D50+D52-D53</f>
        <v>-108.43637507904752</v>
      </c>
      <c r="E55" s="17" t="s">
        <v>28</v>
      </c>
      <c r="F55" s="23" t="s">
        <v>54</v>
      </c>
    </row>
    <row r="56" spans="1:6" ht="30">
      <c r="A56" s="13" t="s">
        <v>45</v>
      </c>
      <c r="B56" s="17" t="s">
        <v>28</v>
      </c>
      <c r="C56" s="2">
        <f>C49+C51+C52-C54</f>
        <v>-88.034862575211108</v>
      </c>
      <c r="D56" s="2" t="s">
        <v>28</v>
      </c>
      <c r="E56" s="2">
        <f>E49+E51+E52-E54</f>
        <v>-96.720935723628841</v>
      </c>
      <c r="F56" s="23" t="s">
        <v>54</v>
      </c>
    </row>
    <row r="57" spans="1:6" ht="30">
      <c r="A57" s="53" t="s">
        <v>95</v>
      </c>
      <c r="B57" s="8">
        <f>B30+B35+B38-B39-B55</f>
        <v>147.08239965311853</v>
      </c>
      <c r="C57" s="8" t="s">
        <v>28</v>
      </c>
      <c r="D57" s="8">
        <f>D30+D35+D38-D39-D55</f>
        <v>164.51877473216604</v>
      </c>
      <c r="E57" s="8" t="s">
        <v>28</v>
      </c>
      <c r="F57" s="25" t="s">
        <v>101</v>
      </c>
    </row>
    <row r="58" spans="1:6" ht="33.75" customHeight="1">
      <c r="A58" s="53" t="s">
        <v>96</v>
      </c>
      <c r="B58" s="8" t="s">
        <v>28</v>
      </c>
      <c r="C58" s="8">
        <f>C31+C35+C38-C39-C56</f>
        <v>143.48239965311853</v>
      </c>
      <c r="D58" s="8" t="s">
        <v>28</v>
      </c>
      <c r="E58" s="8">
        <f>E31+E35+E38-E39-E56</f>
        <v>152.80333537674733</v>
      </c>
      <c r="F58" s="25" t="s">
        <v>101</v>
      </c>
    </row>
    <row r="59" spans="1:6" ht="15">
      <c r="A59" s="4" t="s">
        <v>21</v>
      </c>
      <c r="B59" s="5"/>
      <c r="C59" s="5"/>
      <c r="D59" s="5"/>
      <c r="E59" s="5"/>
      <c r="F59" s="23"/>
    </row>
    <row r="60" spans="1:6" ht="36" customHeight="1">
      <c r="A60" s="28" t="s">
        <v>22</v>
      </c>
      <c r="B60" s="29">
        <v>0</v>
      </c>
      <c r="C60" s="29">
        <v>0</v>
      </c>
      <c r="D60" s="29">
        <v>0</v>
      </c>
      <c r="E60" s="29">
        <v>0</v>
      </c>
      <c r="F60" s="65" t="s">
        <v>66</v>
      </c>
    </row>
    <row r="61" spans="1:6" ht="30">
      <c r="A61" s="28" t="s">
        <v>23</v>
      </c>
      <c r="B61" s="29">
        <v>0</v>
      </c>
      <c r="C61" s="30" t="s">
        <v>28</v>
      </c>
      <c r="D61" s="29">
        <v>0</v>
      </c>
      <c r="E61" s="30" t="s">
        <v>28</v>
      </c>
      <c r="F61" s="66"/>
    </row>
    <row r="62" spans="1:6" ht="30">
      <c r="A62" s="28" t="s">
        <v>24</v>
      </c>
      <c r="B62" s="30" t="s">
        <v>28</v>
      </c>
      <c r="C62" s="29">
        <v>0</v>
      </c>
      <c r="D62" s="30" t="s">
        <v>28</v>
      </c>
      <c r="E62" s="29">
        <v>0</v>
      </c>
      <c r="F62" s="66"/>
    </row>
    <row r="63" spans="1:6" ht="15">
      <c r="A63" s="28" t="s">
        <v>25</v>
      </c>
      <c r="B63" s="29">
        <v>0</v>
      </c>
      <c r="C63" s="29">
        <v>0</v>
      </c>
      <c r="D63" s="29">
        <v>0</v>
      </c>
      <c r="E63" s="29">
        <v>0</v>
      </c>
      <c r="F63" s="66"/>
    </row>
    <row r="64" spans="1:6" ht="36" customHeight="1">
      <c r="A64" s="28" t="s">
        <v>26</v>
      </c>
      <c r="B64" s="29">
        <v>0</v>
      </c>
      <c r="C64" s="29">
        <v>0</v>
      </c>
      <c r="D64" s="29">
        <v>0</v>
      </c>
      <c r="E64" s="29">
        <v>0</v>
      </c>
      <c r="F64" s="66"/>
    </row>
    <row r="65" spans="1:6" ht="15">
      <c r="A65" s="28" t="s">
        <v>27</v>
      </c>
      <c r="B65" s="29">
        <v>0</v>
      </c>
      <c r="C65" s="29">
        <v>0</v>
      </c>
      <c r="D65" s="29">
        <v>0</v>
      </c>
      <c r="E65" s="29">
        <v>0</v>
      </c>
      <c r="F65" s="67"/>
    </row>
    <row r="66" spans="1:6" ht="30">
      <c r="A66" s="53" t="s">
        <v>97</v>
      </c>
      <c r="B66" s="8">
        <f>B57-B61+B63-B64+B65</f>
        <v>147.08239965311853</v>
      </c>
      <c r="C66" s="8" t="s">
        <v>28</v>
      </c>
      <c r="D66" s="8">
        <f>D57-D61+D63-D64+D65</f>
        <v>164.51877473216604</v>
      </c>
      <c r="E66" s="8" t="s">
        <v>28</v>
      </c>
      <c r="F66" s="25" t="s">
        <v>46</v>
      </c>
    </row>
    <row r="67" spans="1:6" ht="30">
      <c r="A67" s="9" t="s">
        <v>98</v>
      </c>
      <c r="B67" s="8" t="s">
        <v>28</v>
      </c>
      <c r="C67" s="8">
        <f>C58-C62+C63-C64+C65</f>
        <v>143.48239965311853</v>
      </c>
      <c r="D67" s="8" t="s">
        <v>28</v>
      </c>
      <c r="E67" s="8">
        <f>E58-E62+E63-E64+E65</f>
        <v>152.80333537674733</v>
      </c>
      <c r="F67" s="25" t="s">
        <v>46</v>
      </c>
    </row>
    <row r="69" spans="1:6" ht="15">
      <c r="A69" s="9" t="s">
        <v>55</v>
      </c>
      <c r="B69" s="8">
        <f>B22+B27-B55+B26+B38</f>
        <v>114.00000000000003</v>
      </c>
      <c r="C69" s="8" t="s">
        <v>28</v>
      </c>
      <c r="D69" s="8">
        <f>D22+D27-D55+D26+D38</f>
        <v>131.43637507904754</v>
      </c>
      <c r="E69" s="8" t="s">
        <v>28</v>
      </c>
      <c r="F69" s="25" t="s">
        <v>46</v>
      </c>
    </row>
    <row r="70" spans="1:6" ht="15">
      <c r="A70" s="9" t="s">
        <v>56</v>
      </c>
      <c r="B70" s="8" t="s">
        <v>28</v>
      </c>
      <c r="C70" s="8">
        <f>C22-C28-C56+C26+C38</f>
        <v>110.40000000000003</v>
      </c>
      <c r="D70" s="8" t="s">
        <v>28</v>
      </c>
      <c r="E70" s="8">
        <f>E22-E28-E56+E26+E38</f>
        <v>119.72093572362884</v>
      </c>
      <c r="F70" s="25" t="s">
        <v>46</v>
      </c>
    </row>
    <row r="74" spans="1:6">
      <c r="E74" s="10"/>
    </row>
    <row r="77" spans="1:6" s="20" customFormat="1" ht="15">
      <c r="B77" s="21"/>
      <c r="C77" s="21"/>
      <c r="D77" s="21"/>
      <c r="E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E9" sqref="E9"/>
    </sheetView>
  </sheetViews>
  <sheetFormatPr defaultColWidth="9" defaultRowHeight="14.25"/>
  <cols>
    <col min="1" max="1" width="62.125" style="1" customWidth="1"/>
    <col min="2" max="2" width="17.625" style="10" customWidth="1"/>
    <col min="3" max="3" width="18.5" style="1" customWidth="1"/>
    <col min="4" max="16384" width="9" style="1"/>
  </cols>
  <sheetData>
    <row r="1" spans="1:3">
      <c r="A1" s="55"/>
      <c r="B1" s="71" t="s">
        <v>73</v>
      </c>
      <c r="C1" s="71"/>
    </row>
    <row r="2" spans="1:3" ht="29.25" customHeight="1">
      <c r="A2" s="60" t="s">
        <v>1</v>
      </c>
      <c r="B2" s="26" t="s">
        <v>71</v>
      </c>
      <c r="C2" s="44" t="s">
        <v>115</v>
      </c>
    </row>
    <row r="3" spans="1:3" ht="15">
      <c r="A3" s="48" t="s">
        <v>2</v>
      </c>
      <c r="B3" s="36">
        <v>28</v>
      </c>
      <c r="C3" s="36">
        <v>28</v>
      </c>
    </row>
    <row r="4" spans="1:3" ht="15">
      <c r="A4" s="48" t="s">
        <v>37</v>
      </c>
      <c r="B4" s="36">
        <v>100</v>
      </c>
      <c r="C4" s="36">
        <v>100</v>
      </c>
    </row>
    <row r="5" spans="1:3" ht="15">
      <c r="A5" s="48" t="s">
        <v>3</v>
      </c>
      <c r="B5" s="17" t="s">
        <v>28</v>
      </c>
      <c r="C5" s="17" t="s">
        <v>28</v>
      </c>
    </row>
    <row r="6" spans="1:3" ht="15">
      <c r="A6" s="48" t="s">
        <v>4</v>
      </c>
      <c r="B6" s="2" t="s">
        <v>28</v>
      </c>
      <c r="C6" s="2" t="s">
        <v>28</v>
      </c>
    </row>
    <row r="7" spans="1:3" ht="15">
      <c r="A7" s="48" t="s">
        <v>5</v>
      </c>
      <c r="B7" s="17" t="s">
        <v>28</v>
      </c>
      <c r="C7" s="17" t="s">
        <v>28</v>
      </c>
    </row>
    <row r="8" spans="1:3" ht="15">
      <c r="A8" s="48" t="s">
        <v>6</v>
      </c>
      <c r="B8" s="7">
        <v>0.1</v>
      </c>
      <c r="C8" s="7">
        <v>0.1</v>
      </c>
    </row>
    <row r="9" spans="1:3" ht="15">
      <c r="A9" s="28" t="s">
        <v>110</v>
      </c>
      <c r="B9" s="29" t="s">
        <v>64</v>
      </c>
      <c r="C9" s="29" t="s">
        <v>64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60" t="s">
        <v>7</v>
      </c>
      <c r="B11" s="5"/>
      <c r="C11" s="5"/>
    </row>
    <row r="12" spans="1:3" ht="15" customHeight="1">
      <c r="A12" s="48" t="s">
        <v>77</v>
      </c>
      <c r="B12" s="34">
        <v>128</v>
      </c>
      <c r="C12" s="34">
        <v>128</v>
      </c>
    </row>
    <row r="13" spans="1:3" ht="15">
      <c r="A13" s="48" t="s">
        <v>78</v>
      </c>
      <c r="B13" s="34">
        <v>2</v>
      </c>
      <c r="C13" s="34">
        <v>2</v>
      </c>
    </row>
    <row r="14" spans="1:3" ht="15">
      <c r="A14" s="41" t="s">
        <v>79</v>
      </c>
      <c r="B14" s="2">
        <v>2</v>
      </c>
      <c r="C14" s="2">
        <v>2</v>
      </c>
    </row>
    <row r="15" spans="1:3" ht="15">
      <c r="A15" s="13" t="s">
        <v>80</v>
      </c>
      <c r="B15" s="34">
        <v>3</v>
      </c>
      <c r="C15" s="34">
        <v>3</v>
      </c>
    </row>
    <row r="16" spans="1:3" ht="15">
      <c r="A16" s="48" t="s">
        <v>81</v>
      </c>
      <c r="B16" s="2">
        <f>B15+10*LOG10(B4)</f>
        <v>23</v>
      </c>
      <c r="C16" s="2">
        <f>C15+10*LOG10(C4)</f>
        <v>23</v>
      </c>
    </row>
    <row r="17" spans="1:3" ht="30">
      <c r="A17" s="48" t="s">
        <v>38</v>
      </c>
      <c r="B17" s="2">
        <f>B15+10*LOG10(B42/1000000)</f>
        <v>9.3548374681491211</v>
      </c>
      <c r="C17" s="2">
        <f>C15+10*LOG10(C42/1000000)</f>
        <v>9.3548374681491211</v>
      </c>
    </row>
    <row r="18" spans="1:3" ht="45">
      <c r="A18" s="50" t="s">
        <v>57</v>
      </c>
      <c r="B18" s="2">
        <f>B19+10*LOG10(B12/B13)-B20</f>
        <v>26.061799739838872</v>
      </c>
      <c r="C18" s="2">
        <f>C19+10*LOG10(C12/C13)-C20</f>
        <v>26.061799739838872</v>
      </c>
    </row>
    <row r="19" spans="1:3" ht="15">
      <c r="A19" s="48" t="s">
        <v>82</v>
      </c>
      <c r="B19" s="2">
        <v>8</v>
      </c>
      <c r="C19" s="2">
        <v>8</v>
      </c>
    </row>
    <row r="20" spans="1:3" ht="45">
      <c r="A20" s="49" t="s">
        <v>59</v>
      </c>
      <c r="B20" s="29">
        <v>0</v>
      </c>
      <c r="C20" s="29">
        <v>0</v>
      </c>
    </row>
    <row r="21" spans="1:3" ht="61.5" customHeight="1">
      <c r="A21" s="51" t="s">
        <v>83</v>
      </c>
      <c r="B21" s="29">
        <v>0</v>
      </c>
      <c r="C21" s="29">
        <v>0</v>
      </c>
    </row>
    <row r="22" spans="1:3" ht="15">
      <c r="A22" s="48" t="s">
        <v>8</v>
      </c>
      <c r="B22" s="2">
        <v>0</v>
      </c>
      <c r="C22" s="2">
        <v>0</v>
      </c>
    </row>
    <row r="23" spans="1:3" ht="15">
      <c r="A23" s="48" t="s">
        <v>9</v>
      </c>
      <c r="B23" s="2">
        <v>0</v>
      </c>
      <c r="C23" s="2">
        <v>0</v>
      </c>
    </row>
    <row r="24" spans="1:3" ht="30">
      <c r="A24" s="48" t="s">
        <v>10</v>
      </c>
      <c r="B24" s="2">
        <v>3</v>
      </c>
      <c r="C24" s="2">
        <v>3</v>
      </c>
    </row>
    <row r="25" spans="1:3" ht="15">
      <c r="A25" s="48" t="s">
        <v>40</v>
      </c>
      <c r="B25" s="17" t="s">
        <v>28</v>
      </c>
      <c r="C25" s="17" t="s">
        <v>28</v>
      </c>
    </row>
    <row r="26" spans="1:3" ht="15">
      <c r="A26" s="48" t="s">
        <v>41</v>
      </c>
      <c r="B26" s="2">
        <f>B17+B18+B21-B23-B24</f>
        <v>32.416637207987989</v>
      </c>
      <c r="C26" s="2">
        <f>C17+C18+C21-C23-C24</f>
        <v>32.416637207987989</v>
      </c>
    </row>
    <row r="27" spans="1:3">
      <c r="A27" s="60" t="s">
        <v>11</v>
      </c>
      <c r="B27" s="5"/>
      <c r="C27" s="5"/>
    </row>
    <row r="28" spans="1:3" ht="15">
      <c r="A28" s="48" t="s">
        <v>84</v>
      </c>
      <c r="B28" s="34">
        <v>8</v>
      </c>
      <c r="C28" s="34">
        <v>4</v>
      </c>
    </row>
    <row r="29" spans="1:3" ht="15">
      <c r="A29" s="48" t="s">
        <v>85</v>
      </c>
      <c r="B29" s="34">
        <v>2</v>
      </c>
      <c r="C29" s="34">
        <v>1</v>
      </c>
    </row>
    <row r="30" spans="1:3" ht="45">
      <c r="A30" s="48" t="s">
        <v>50</v>
      </c>
      <c r="B30" s="2">
        <f>B31+10*LOG10(B28/B29)-B32</f>
        <v>11.020599913279625</v>
      </c>
      <c r="C30" s="2">
        <f>C31+10*LOG10(C28/C29)-C32</f>
        <v>11.020599913279625</v>
      </c>
    </row>
    <row r="31" spans="1:3" ht="15">
      <c r="A31" s="48" t="s">
        <v>86</v>
      </c>
      <c r="B31" s="2">
        <v>5</v>
      </c>
      <c r="C31" s="2">
        <v>5</v>
      </c>
    </row>
    <row r="32" spans="1:3" ht="45">
      <c r="A32" s="31" t="s">
        <v>58</v>
      </c>
      <c r="B32" s="29">
        <v>0</v>
      </c>
      <c r="C32" s="29">
        <v>0</v>
      </c>
    </row>
    <row r="33" spans="1:3" ht="28.5">
      <c r="A33" s="61" t="s">
        <v>102</v>
      </c>
      <c r="B33" s="2">
        <v>0</v>
      </c>
      <c r="C33" s="2">
        <v>0</v>
      </c>
    </row>
    <row r="34" spans="1:3" ht="30">
      <c r="A34" s="48" t="s">
        <v>12</v>
      </c>
      <c r="B34" s="2">
        <v>1</v>
      </c>
      <c r="C34" s="2">
        <v>1</v>
      </c>
    </row>
    <row r="35" spans="1:3" ht="15">
      <c r="A35" s="48" t="s">
        <v>13</v>
      </c>
      <c r="B35" s="6">
        <v>7</v>
      </c>
      <c r="C35" s="6">
        <v>7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50" t="s">
        <v>88</v>
      </c>
      <c r="B37" s="2" t="s">
        <v>28</v>
      </c>
      <c r="C37" s="2" t="s">
        <v>28</v>
      </c>
    </row>
    <row r="38" spans="1:3" ht="15">
      <c r="A38" s="49" t="s">
        <v>15</v>
      </c>
      <c r="B38" s="29">
        <v>-999</v>
      </c>
      <c r="C38" s="29">
        <v>-999</v>
      </c>
    </row>
    <row r="39" spans="1:3" ht="30">
      <c r="A39" s="48" t="s">
        <v>103</v>
      </c>
      <c r="B39" s="17" t="s">
        <v>28</v>
      </c>
      <c r="C39" s="17" t="s">
        <v>28</v>
      </c>
    </row>
    <row r="40" spans="1:3" ht="30">
      <c r="A40" s="48" t="s">
        <v>104</v>
      </c>
      <c r="B40" s="2">
        <f>10*LOG10(10^((B35+B36)/10)+10^(B38/10))</f>
        <v>-167.00000000000003</v>
      </c>
      <c r="C40" s="2">
        <f>10*LOG10(10^((C35+C36)/10)+10^(C38/10))</f>
        <v>-167.00000000000003</v>
      </c>
    </row>
    <row r="41" spans="1:3" ht="15">
      <c r="A41" s="61" t="s">
        <v>91</v>
      </c>
      <c r="B41" s="2" t="s">
        <v>28</v>
      </c>
      <c r="C41" s="2" t="s">
        <v>28</v>
      </c>
    </row>
    <row r="42" spans="1:3" ht="15">
      <c r="A42" s="63" t="s">
        <v>92</v>
      </c>
      <c r="B42" s="16">
        <f>3*12*120*1000</f>
        <v>4320000</v>
      </c>
      <c r="C42" s="16">
        <f t="shared" ref="C42" si="0">3*12*120*1000</f>
        <v>4320000</v>
      </c>
    </row>
    <row r="43" spans="1:3" ht="15">
      <c r="A43" s="48" t="s">
        <v>16</v>
      </c>
      <c r="B43" s="2" t="s">
        <v>28</v>
      </c>
      <c r="C43" s="2" t="s">
        <v>28</v>
      </c>
    </row>
    <row r="44" spans="1:3" ht="15">
      <c r="A44" s="48" t="s">
        <v>17</v>
      </c>
      <c r="B44" s="2">
        <f>B40+10*LOG10(B42)</f>
        <v>-100.64516253185091</v>
      </c>
      <c r="C44" s="2">
        <f>C40+10*LOG10(C42)</f>
        <v>-100.64516253185091</v>
      </c>
    </row>
    <row r="45" spans="1:3" ht="15">
      <c r="A45" s="61" t="s">
        <v>18</v>
      </c>
      <c r="B45" s="2" t="s">
        <v>28</v>
      </c>
      <c r="C45" s="2" t="s">
        <v>28</v>
      </c>
    </row>
    <row r="46" spans="1:3" ht="15">
      <c r="A46" s="63" t="s">
        <v>19</v>
      </c>
      <c r="B46" s="16">
        <v>2.6</v>
      </c>
      <c r="C46" s="16">
        <v>9</v>
      </c>
    </row>
    <row r="47" spans="1:3" ht="15">
      <c r="A47" s="48" t="s">
        <v>20</v>
      </c>
      <c r="B47" s="2">
        <v>2</v>
      </c>
      <c r="C47" s="2">
        <v>2</v>
      </c>
    </row>
    <row r="48" spans="1:3" ht="30">
      <c r="A48" s="48" t="s">
        <v>93</v>
      </c>
      <c r="B48" s="2" t="s">
        <v>28</v>
      </c>
      <c r="C48" s="2" t="s">
        <v>28</v>
      </c>
    </row>
    <row r="49" spans="1:3" ht="33.75" customHeight="1">
      <c r="A49" s="48" t="s">
        <v>94</v>
      </c>
      <c r="B49" s="6">
        <v>0</v>
      </c>
      <c r="C49" s="6">
        <v>0</v>
      </c>
    </row>
    <row r="50" spans="1:3" ht="30">
      <c r="A50" s="48" t="s">
        <v>44</v>
      </c>
      <c r="B50" s="17" t="s">
        <v>28</v>
      </c>
      <c r="C50" s="17" t="s">
        <v>28</v>
      </c>
    </row>
    <row r="51" spans="1:3" ht="30">
      <c r="A51" s="48" t="s">
        <v>45</v>
      </c>
      <c r="B51" s="2">
        <f>B44+B46+B47-B49</f>
        <v>-96.04516253185092</v>
      </c>
      <c r="C51" s="2">
        <f>C44+C46+C47-C49</f>
        <v>-89.645162531850914</v>
      </c>
    </row>
    <row r="52" spans="1:3" ht="30">
      <c r="A52" s="62" t="s">
        <v>95</v>
      </c>
      <c r="B52" s="33" t="s">
        <v>28</v>
      </c>
      <c r="C52" s="33" t="s">
        <v>28</v>
      </c>
    </row>
    <row r="53" spans="1:3" ht="30">
      <c r="A53" s="9" t="s">
        <v>96</v>
      </c>
      <c r="B53" s="8">
        <f t="shared" ref="B53:C53" si="1">B26+B30+B33-B34-B51</f>
        <v>138.48239965311853</v>
      </c>
      <c r="C53" s="8">
        <f t="shared" si="1"/>
        <v>132.08239965311853</v>
      </c>
    </row>
    <row r="54" spans="1:3">
      <c r="A54" s="60" t="s">
        <v>21</v>
      </c>
      <c r="B54" s="5"/>
      <c r="C54" s="5"/>
    </row>
    <row r="55" spans="1:3" ht="16.5" customHeight="1">
      <c r="A55" s="49" t="s">
        <v>22</v>
      </c>
      <c r="B55" s="29">
        <v>0</v>
      </c>
      <c r="C55" s="29">
        <v>0</v>
      </c>
    </row>
    <row r="56" spans="1:3" ht="30">
      <c r="A56" s="50" t="s">
        <v>23</v>
      </c>
      <c r="B56" s="32" t="s">
        <v>28</v>
      </c>
      <c r="C56" s="32" t="s">
        <v>28</v>
      </c>
    </row>
    <row r="57" spans="1:3" ht="30">
      <c r="A57" s="28" t="s">
        <v>24</v>
      </c>
      <c r="B57" s="29">
        <v>0</v>
      </c>
      <c r="C57" s="29">
        <v>0</v>
      </c>
    </row>
    <row r="58" spans="1:3" ht="15">
      <c r="A58" s="49" t="s">
        <v>25</v>
      </c>
      <c r="B58" s="29">
        <v>0</v>
      </c>
      <c r="C58" s="29">
        <v>0</v>
      </c>
    </row>
    <row r="59" spans="1:3" ht="15">
      <c r="A59" s="49" t="s">
        <v>26</v>
      </c>
      <c r="B59" s="29">
        <v>0</v>
      </c>
      <c r="C59" s="29">
        <v>0</v>
      </c>
    </row>
    <row r="60" spans="1:3" ht="15">
      <c r="A60" s="49" t="s">
        <v>27</v>
      </c>
      <c r="B60" s="29">
        <v>0</v>
      </c>
      <c r="C60" s="29">
        <v>0</v>
      </c>
    </row>
    <row r="61" spans="1:3" ht="30">
      <c r="A61" s="45" t="s">
        <v>105</v>
      </c>
      <c r="B61" s="33" t="s">
        <v>28</v>
      </c>
      <c r="C61" s="33" t="s">
        <v>28</v>
      </c>
    </row>
    <row r="62" spans="1:3" ht="30">
      <c r="A62" s="9" t="s">
        <v>106</v>
      </c>
      <c r="B62" s="8">
        <f t="shared" ref="B62:C62" si="2">B53-B57+B58-B59+B60</f>
        <v>138.48239965311853</v>
      </c>
      <c r="C62" s="8">
        <f t="shared" si="2"/>
        <v>132.08239965311853</v>
      </c>
    </row>
    <row r="63" spans="1:3">
      <c r="C63" s="10"/>
    </row>
    <row r="64" spans="1:3" ht="15">
      <c r="A64" s="45" t="s">
        <v>55</v>
      </c>
      <c r="B64" s="33" t="s">
        <v>28</v>
      </c>
      <c r="C64" s="33" t="s">
        <v>28</v>
      </c>
    </row>
    <row r="65" spans="1:3" ht="15">
      <c r="A65" s="9" t="s">
        <v>56</v>
      </c>
      <c r="B65" s="8">
        <f>B17-B23-B51+B21+B33</f>
        <v>105.40000000000003</v>
      </c>
      <c r="C65" s="8">
        <f>C17-C23-C51+C21+C33</f>
        <v>99.000000000000028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F337-B1CD-4D6B-A122-F5A0568CCC20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C3" sqref="C3"/>
    </sheetView>
  </sheetViews>
  <sheetFormatPr defaultColWidth="9" defaultRowHeight="14.25"/>
  <cols>
    <col min="1" max="1" width="62.125" style="1" customWidth="1"/>
    <col min="2" max="2" width="17.625" style="10" customWidth="1"/>
    <col min="3" max="3" width="18.125" style="1" customWidth="1"/>
    <col min="4" max="16384" width="9" style="1"/>
  </cols>
  <sheetData>
    <row r="1" spans="1:3">
      <c r="A1" s="55"/>
      <c r="B1" s="71" t="s">
        <v>73</v>
      </c>
      <c r="C1" s="71"/>
    </row>
    <row r="2" spans="1:3" ht="29.25" customHeight="1">
      <c r="A2" s="60" t="s">
        <v>1</v>
      </c>
      <c r="B2" s="26" t="s">
        <v>71</v>
      </c>
      <c r="C2" s="44" t="s">
        <v>115</v>
      </c>
    </row>
    <row r="3" spans="1:3" ht="15">
      <c r="A3" s="48" t="s">
        <v>2</v>
      </c>
      <c r="B3" s="36">
        <v>28</v>
      </c>
      <c r="C3" s="36">
        <v>28</v>
      </c>
    </row>
    <row r="4" spans="1:3" ht="15">
      <c r="A4" s="48" t="s">
        <v>37</v>
      </c>
      <c r="B4" s="36">
        <v>100</v>
      </c>
      <c r="C4" s="36">
        <v>100</v>
      </c>
    </row>
    <row r="5" spans="1:3" ht="15">
      <c r="A5" s="48" t="s">
        <v>3</v>
      </c>
      <c r="B5" s="17" t="s">
        <v>28</v>
      </c>
      <c r="C5" s="17" t="s">
        <v>28</v>
      </c>
    </row>
    <row r="6" spans="1:3" ht="15">
      <c r="A6" s="48" t="s">
        <v>4</v>
      </c>
      <c r="B6" s="2" t="s">
        <v>28</v>
      </c>
      <c r="C6" s="2" t="s">
        <v>28</v>
      </c>
    </row>
    <row r="7" spans="1:3" ht="15">
      <c r="A7" s="48" t="s">
        <v>5</v>
      </c>
      <c r="B7" s="17" t="s">
        <v>28</v>
      </c>
      <c r="C7" s="17" t="s">
        <v>28</v>
      </c>
    </row>
    <row r="8" spans="1:3" ht="15">
      <c r="A8" s="48" t="s">
        <v>6</v>
      </c>
      <c r="B8" s="7">
        <v>0.1</v>
      </c>
      <c r="C8" s="7">
        <v>0.1</v>
      </c>
    </row>
    <row r="9" spans="1:3" ht="15">
      <c r="A9" s="28" t="s">
        <v>110</v>
      </c>
      <c r="B9" s="29" t="s">
        <v>64</v>
      </c>
      <c r="C9" s="29" t="s">
        <v>64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60" t="s">
        <v>7</v>
      </c>
      <c r="B11" s="5"/>
      <c r="C11" s="5"/>
    </row>
    <row r="12" spans="1:3" ht="15" customHeight="1">
      <c r="A12" s="48" t="s">
        <v>77</v>
      </c>
      <c r="B12" s="34">
        <v>128</v>
      </c>
      <c r="C12" s="34">
        <v>128</v>
      </c>
    </row>
    <row r="13" spans="1:3" ht="15">
      <c r="A13" s="48" t="s">
        <v>78</v>
      </c>
      <c r="B13" s="34">
        <v>2</v>
      </c>
      <c r="C13" s="34">
        <v>2</v>
      </c>
    </row>
    <row r="14" spans="1:3" ht="15">
      <c r="A14" s="41" t="s">
        <v>79</v>
      </c>
      <c r="B14" s="2">
        <v>2</v>
      </c>
      <c r="C14" s="2">
        <v>2</v>
      </c>
    </row>
    <row r="15" spans="1:3" ht="15">
      <c r="A15" s="13" t="s">
        <v>80</v>
      </c>
      <c r="B15" s="34">
        <v>3</v>
      </c>
      <c r="C15" s="34">
        <v>3</v>
      </c>
    </row>
    <row r="16" spans="1:3" ht="15">
      <c r="A16" s="48" t="s">
        <v>81</v>
      </c>
      <c r="B16" s="2">
        <f>B15+10*LOG10(B4)</f>
        <v>23</v>
      </c>
      <c r="C16" s="2">
        <f>C15+10*LOG10(C4)</f>
        <v>23</v>
      </c>
    </row>
    <row r="17" spans="1:3" ht="30">
      <c r="A17" s="48" t="s">
        <v>38</v>
      </c>
      <c r="B17" s="2">
        <f>B15+10*LOG10(B42/1000000)</f>
        <v>17.13634997198556</v>
      </c>
      <c r="C17" s="2">
        <f>C15+10*LOG10(C42/1000000)</f>
        <v>17.13634997198556</v>
      </c>
    </row>
    <row r="18" spans="1:3" ht="45">
      <c r="A18" s="50" t="s">
        <v>57</v>
      </c>
      <c r="B18" s="2">
        <f>B19+10*LOG10(B12/B13)-B20</f>
        <v>26.061799739838872</v>
      </c>
      <c r="C18" s="2">
        <f>C19+10*LOG10(C12/C13)-C20</f>
        <v>26.061799739838872</v>
      </c>
    </row>
    <row r="19" spans="1:3" ht="15">
      <c r="A19" s="48" t="s">
        <v>82</v>
      </c>
      <c r="B19" s="2">
        <v>8</v>
      </c>
      <c r="C19" s="2">
        <v>8</v>
      </c>
    </row>
    <row r="20" spans="1:3" ht="45">
      <c r="A20" s="49" t="s">
        <v>59</v>
      </c>
      <c r="B20" s="29">
        <v>0</v>
      </c>
      <c r="C20" s="29">
        <v>0</v>
      </c>
    </row>
    <row r="21" spans="1:3" ht="61.5" customHeight="1">
      <c r="A21" s="51" t="s">
        <v>83</v>
      </c>
      <c r="B21" s="29">
        <v>0</v>
      </c>
      <c r="C21" s="29">
        <v>0</v>
      </c>
    </row>
    <row r="22" spans="1:3" ht="15">
      <c r="A22" s="48" t="s">
        <v>8</v>
      </c>
      <c r="B22" s="2">
        <v>0</v>
      </c>
      <c r="C22" s="2">
        <v>0</v>
      </c>
    </row>
    <row r="23" spans="1:3" ht="15">
      <c r="A23" s="48" t="s">
        <v>9</v>
      </c>
      <c r="B23" s="2">
        <v>0</v>
      </c>
      <c r="C23" s="2">
        <v>0</v>
      </c>
    </row>
    <row r="24" spans="1:3" ht="30">
      <c r="A24" s="48" t="s">
        <v>10</v>
      </c>
      <c r="B24" s="2">
        <v>3</v>
      </c>
      <c r="C24" s="2">
        <v>3</v>
      </c>
    </row>
    <row r="25" spans="1:3" ht="15">
      <c r="A25" s="48" t="s">
        <v>40</v>
      </c>
      <c r="B25" s="17" t="s">
        <v>28</v>
      </c>
      <c r="C25" s="17" t="s">
        <v>28</v>
      </c>
    </row>
    <row r="26" spans="1:3" ht="15">
      <c r="A26" s="48" t="s">
        <v>41</v>
      </c>
      <c r="B26" s="2">
        <f>B17+B18+B21-B23-B24</f>
        <v>40.198149711824428</v>
      </c>
      <c r="C26" s="2">
        <f>C17+C18+C21-C23-C24</f>
        <v>40.198149711824428</v>
      </c>
    </row>
    <row r="27" spans="1:3">
      <c r="A27" s="60" t="s">
        <v>11</v>
      </c>
      <c r="B27" s="5"/>
      <c r="C27" s="5"/>
    </row>
    <row r="28" spans="1:3" ht="15">
      <c r="A28" s="48" t="s">
        <v>84</v>
      </c>
      <c r="B28" s="34">
        <v>8</v>
      </c>
      <c r="C28" s="34">
        <v>4</v>
      </c>
    </row>
    <row r="29" spans="1:3" ht="15">
      <c r="A29" s="48" t="s">
        <v>85</v>
      </c>
      <c r="B29" s="34">
        <v>2</v>
      </c>
      <c r="C29" s="34">
        <v>1</v>
      </c>
    </row>
    <row r="30" spans="1:3" ht="45">
      <c r="A30" s="48" t="s">
        <v>50</v>
      </c>
      <c r="B30" s="2">
        <f>B31+10*LOG10(B28/B29)-B32</f>
        <v>11.020599913279625</v>
      </c>
      <c r="C30" s="2">
        <f>C31+10*LOG10(C28/C29)-C32</f>
        <v>11.020599913279625</v>
      </c>
    </row>
    <row r="31" spans="1:3" ht="15">
      <c r="A31" s="48" t="s">
        <v>86</v>
      </c>
      <c r="B31" s="2">
        <v>5</v>
      </c>
      <c r="C31" s="2">
        <v>5</v>
      </c>
    </row>
    <row r="32" spans="1:3" ht="45">
      <c r="A32" s="31" t="s">
        <v>58</v>
      </c>
      <c r="B32" s="29">
        <v>0</v>
      </c>
      <c r="C32" s="29">
        <v>0</v>
      </c>
    </row>
    <row r="33" spans="1:3" ht="28.5">
      <c r="A33" s="61" t="s">
        <v>102</v>
      </c>
      <c r="B33" s="2">
        <v>0</v>
      </c>
      <c r="C33" s="2">
        <v>0</v>
      </c>
    </row>
    <row r="34" spans="1:3" ht="30">
      <c r="A34" s="48" t="s">
        <v>12</v>
      </c>
      <c r="B34" s="2">
        <v>1</v>
      </c>
      <c r="C34" s="2">
        <v>1</v>
      </c>
    </row>
    <row r="35" spans="1:3" ht="15">
      <c r="A35" s="48" t="s">
        <v>13</v>
      </c>
      <c r="B35" s="6">
        <v>7</v>
      </c>
      <c r="C35" s="6">
        <v>7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50" t="s">
        <v>88</v>
      </c>
      <c r="B37" s="2" t="s">
        <v>28</v>
      </c>
      <c r="C37" s="2" t="s">
        <v>28</v>
      </c>
    </row>
    <row r="38" spans="1:3" ht="15">
      <c r="A38" s="49" t="s">
        <v>15</v>
      </c>
      <c r="B38" s="29">
        <v>-999</v>
      </c>
      <c r="C38" s="29">
        <v>-999</v>
      </c>
    </row>
    <row r="39" spans="1:3" ht="30">
      <c r="A39" s="48" t="s">
        <v>103</v>
      </c>
      <c r="B39" s="17" t="s">
        <v>28</v>
      </c>
      <c r="C39" s="17" t="s">
        <v>28</v>
      </c>
    </row>
    <row r="40" spans="1:3" ht="30">
      <c r="A40" s="48" t="s">
        <v>104</v>
      </c>
      <c r="B40" s="2">
        <f>10*LOG10(10^((B35+B36)/10)+10^(B38/10))</f>
        <v>-167.00000000000003</v>
      </c>
      <c r="C40" s="2">
        <f>10*LOG10(10^((C35+C36)/10)+10^(C38/10))</f>
        <v>-167.00000000000003</v>
      </c>
    </row>
    <row r="41" spans="1:3" ht="15">
      <c r="A41" s="61" t="s">
        <v>91</v>
      </c>
      <c r="B41" s="2" t="s">
        <v>28</v>
      </c>
      <c r="C41" s="2" t="s">
        <v>28</v>
      </c>
    </row>
    <row r="42" spans="1:3" ht="15">
      <c r="A42" s="63" t="s">
        <v>92</v>
      </c>
      <c r="B42" s="16">
        <f>18*12*120*1000</f>
        <v>25920000</v>
      </c>
      <c r="C42" s="16">
        <f>18*12*120*1000</f>
        <v>25920000</v>
      </c>
    </row>
    <row r="43" spans="1:3" ht="15">
      <c r="A43" s="48" t="s">
        <v>16</v>
      </c>
      <c r="B43" s="2" t="s">
        <v>28</v>
      </c>
      <c r="C43" s="2" t="s">
        <v>28</v>
      </c>
    </row>
    <row r="44" spans="1:3" ht="15">
      <c r="A44" s="48" t="s">
        <v>17</v>
      </c>
      <c r="B44" s="2">
        <f>B40+10*LOG10(B42)</f>
        <v>-92.863650028014476</v>
      </c>
      <c r="C44" s="2">
        <f>C40+10*LOG10(C42)</f>
        <v>-92.863650028014476</v>
      </c>
    </row>
    <row r="45" spans="1:3" ht="15">
      <c r="A45" s="61" t="s">
        <v>18</v>
      </c>
      <c r="B45" s="2" t="s">
        <v>28</v>
      </c>
      <c r="C45" s="2" t="s">
        <v>28</v>
      </c>
    </row>
    <row r="46" spans="1:3" ht="15">
      <c r="A46" s="63" t="s">
        <v>19</v>
      </c>
      <c r="B46" s="16">
        <v>-1.8</v>
      </c>
      <c r="C46" s="16">
        <v>2.5</v>
      </c>
    </row>
    <row r="47" spans="1:3" ht="15">
      <c r="A47" s="48" t="s">
        <v>20</v>
      </c>
      <c r="B47" s="2">
        <v>2</v>
      </c>
      <c r="C47" s="2">
        <v>2</v>
      </c>
    </row>
    <row r="48" spans="1:3" ht="30">
      <c r="A48" s="48" t="s">
        <v>93</v>
      </c>
      <c r="B48" s="2" t="s">
        <v>28</v>
      </c>
      <c r="C48" s="2" t="s">
        <v>28</v>
      </c>
    </row>
    <row r="49" spans="1:3" ht="33.75" customHeight="1">
      <c r="A49" s="48" t="s">
        <v>94</v>
      </c>
      <c r="B49" s="6">
        <v>0</v>
      </c>
      <c r="C49" s="6">
        <v>0</v>
      </c>
    </row>
    <row r="50" spans="1:3" ht="30">
      <c r="A50" s="48" t="s">
        <v>44</v>
      </c>
      <c r="B50" s="17" t="s">
        <v>28</v>
      </c>
      <c r="C50" s="17" t="s">
        <v>28</v>
      </c>
    </row>
    <row r="51" spans="1:3" ht="30">
      <c r="A51" s="48" t="s">
        <v>45</v>
      </c>
      <c r="B51" s="2">
        <f>B44+B46+B47-B49</f>
        <v>-92.663650028014473</v>
      </c>
      <c r="C51" s="2">
        <f>C44+C46+C47-C49</f>
        <v>-88.363650028014476</v>
      </c>
    </row>
    <row r="52" spans="1:3" ht="30">
      <c r="A52" s="62" t="s">
        <v>95</v>
      </c>
      <c r="B52" s="33" t="s">
        <v>28</v>
      </c>
      <c r="C52" s="33" t="s">
        <v>28</v>
      </c>
    </row>
    <row r="53" spans="1:3" ht="30">
      <c r="A53" s="9" t="s">
        <v>96</v>
      </c>
      <c r="B53" s="8">
        <f t="shared" ref="B53:C53" si="0">B26+B30+B33-B34-B51</f>
        <v>142.88239965311851</v>
      </c>
      <c r="C53" s="8">
        <f t="shared" si="0"/>
        <v>138.58239965311853</v>
      </c>
    </row>
    <row r="54" spans="1:3">
      <c r="A54" s="60" t="s">
        <v>21</v>
      </c>
      <c r="B54" s="5"/>
      <c r="C54" s="5"/>
    </row>
    <row r="55" spans="1:3" ht="16.5" customHeight="1">
      <c r="A55" s="49" t="s">
        <v>22</v>
      </c>
      <c r="B55" s="29">
        <v>0</v>
      </c>
      <c r="C55" s="29">
        <v>0</v>
      </c>
    </row>
    <row r="56" spans="1:3" ht="30">
      <c r="A56" s="50" t="s">
        <v>23</v>
      </c>
      <c r="B56" s="32" t="s">
        <v>28</v>
      </c>
      <c r="C56" s="32" t="s">
        <v>28</v>
      </c>
    </row>
    <row r="57" spans="1:3" ht="30">
      <c r="A57" s="28" t="s">
        <v>24</v>
      </c>
      <c r="B57" s="29">
        <v>0</v>
      </c>
      <c r="C57" s="29">
        <v>0</v>
      </c>
    </row>
    <row r="58" spans="1:3" ht="15">
      <c r="A58" s="49" t="s">
        <v>25</v>
      </c>
      <c r="B58" s="29">
        <v>0</v>
      </c>
      <c r="C58" s="29">
        <v>0</v>
      </c>
    </row>
    <row r="59" spans="1:3" ht="15">
      <c r="A59" s="49" t="s">
        <v>26</v>
      </c>
      <c r="B59" s="29">
        <v>0</v>
      </c>
      <c r="C59" s="29">
        <v>0</v>
      </c>
    </row>
    <row r="60" spans="1:3" ht="15">
      <c r="A60" s="49" t="s">
        <v>27</v>
      </c>
      <c r="B60" s="29">
        <v>0</v>
      </c>
      <c r="C60" s="29">
        <v>0</v>
      </c>
    </row>
    <row r="61" spans="1:3" ht="30">
      <c r="A61" s="45" t="s">
        <v>105</v>
      </c>
      <c r="B61" s="33" t="s">
        <v>28</v>
      </c>
      <c r="C61" s="33" t="s">
        <v>28</v>
      </c>
    </row>
    <row r="62" spans="1:3" ht="30">
      <c r="A62" s="9" t="s">
        <v>106</v>
      </c>
      <c r="B62" s="8">
        <f t="shared" ref="B62:C62" si="1">B53-B57+B58-B59+B60</f>
        <v>142.88239965311851</v>
      </c>
      <c r="C62" s="8">
        <f t="shared" si="1"/>
        <v>138.58239965311853</v>
      </c>
    </row>
    <row r="63" spans="1:3">
      <c r="C63" s="10"/>
    </row>
    <row r="64" spans="1:3" ht="15">
      <c r="A64" s="45" t="s">
        <v>55</v>
      </c>
      <c r="B64" s="33" t="s">
        <v>28</v>
      </c>
      <c r="C64" s="33" t="s">
        <v>28</v>
      </c>
    </row>
    <row r="65" spans="1:3" ht="15">
      <c r="A65" s="9" t="s">
        <v>56</v>
      </c>
      <c r="B65" s="8">
        <f>B17-B23-B51+B21+B33</f>
        <v>109.80000000000004</v>
      </c>
      <c r="C65" s="8">
        <f>C17-C23-C51+C21+C33</f>
        <v>105.50000000000003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9D24-BEC1-4BF1-B700-E251803F7E85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0" sqref="A10"/>
    </sheetView>
  </sheetViews>
  <sheetFormatPr defaultColWidth="9" defaultRowHeight="14.25"/>
  <cols>
    <col min="1" max="1" width="62.125" style="1" customWidth="1"/>
    <col min="2" max="2" width="15.625" style="10" customWidth="1"/>
    <col min="3" max="5" width="15.625" style="1" customWidth="1"/>
    <col min="6" max="16384" width="9" style="1"/>
  </cols>
  <sheetData>
    <row r="1" spans="1:5">
      <c r="A1" s="55"/>
      <c r="B1" s="68" t="s">
        <v>73</v>
      </c>
      <c r="C1" s="69"/>
      <c r="D1" s="69"/>
      <c r="E1" s="70"/>
    </row>
    <row r="2" spans="1:5" ht="29.25" customHeight="1">
      <c r="A2" s="60" t="s">
        <v>1</v>
      </c>
      <c r="B2" s="26" t="s">
        <v>71</v>
      </c>
      <c r="C2" s="44" t="s">
        <v>67</v>
      </c>
      <c r="D2" s="44" t="s">
        <v>68</v>
      </c>
      <c r="E2" s="44" t="s">
        <v>69</v>
      </c>
    </row>
    <row r="3" spans="1:5" ht="15">
      <c r="A3" s="48" t="s">
        <v>2</v>
      </c>
      <c r="B3" s="36">
        <v>28</v>
      </c>
      <c r="C3" s="36">
        <v>28</v>
      </c>
      <c r="D3" s="36">
        <v>28</v>
      </c>
      <c r="E3" s="36">
        <v>28</v>
      </c>
    </row>
    <row r="4" spans="1:5" ht="15">
      <c r="A4" s="48" t="s">
        <v>37</v>
      </c>
      <c r="B4" s="36">
        <v>100</v>
      </c>
      <c r="C4" s="36">
        <v>100</v>
      </c>
      <c r="D4" s="36">
        <v>100</v>
      </c>
      <c r="E4" s="36">
        <v>100</v>
      </c>
    </row>
    <row r="5" spans="1:5" ht="15">
      <c r="A5" s="48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>
      <c r="A6" s="48" t="s">
        <v>4</v>
      </c>
      <c r="B6" s="17" t="s">
        <v>28</v>
      </c>
      <c r="C6" s="17" t="s">
        <v>28</v>
      </c>
      <c r="D6" s="17" t="s">
        <v>28</v>
      </c>
      <c r="E6" s="17" t="s">
        <v>28</v>
      </c>
    </row>
    <row r="7" spans="1:5" ht="15">
      <c r="A7" s="48" t="s">
        <v>5</v>
      </c>
      <c r="B7" s="17" t="s">
        <v>28</v>
      </c>
      <c r="C7" s="17" t="s">
        <v>28</v>
      </c>
      <c r="D7" s="17" t="s">
        <v>28</v>
      </c>
      <c r="E7" s="17" t="s">
        <v>28</v>
      </c>
    </row>
    <row r="8" spans="1:5" ht="15">
      <c r="A8" s="48" t="s">
        <v>6</v>
      </c>
      <c r="B8" s="7">
        <v>0.1</v>
      </c>
      <c r="C8" s="7">
        <v>0.1</v>
      </c>
      <c r="D8" s="7">
        <v>0.1</v>
      </c>
      <c r="E8" s="7">
        <v>0.1</v>
      </c>
    </row>
    <row r="9" spans="1:5" ht="15">
      <c r="A9" s="28" t="s">
        <v>110</v>
      </c>
      <c r="B9" s="29" t="s">
        <v>64</v>
      </c>
      <c r="C9" s="29" t="s">
        <v>64</v>
      </c>
      <c r="D9" s="29" t="s">
        <v>64</v>
      </c>
      <c r="E9" s="29" t="s">
        <v>64</v>
      </c>
    </row>
    <row r="10" spans="1:5" ht="15">
      <c r="A10" s="48" t="s">
        <v>29</v>
      </c>
      <c r="B10" s="2">
        <v>3</v>
      </c>
      <c r="C10" s="2">
        <v>3</v>
      </c>
      <c r="D10" s="2">
        <v>3</v>
      </c>
      <c r="E10" s="2">
        <v>3</v>
      </c>
    </row>
    <row r="11" spans="1:5">
      <c r="A11" s="60" t="s">
        <v>7</v>
      </c>
      <c r="B11" s="5"/>
      <c r="C11" s="5"/>
      <c r="D11" s="5"/>
      <c r="E11" s="5"/>
    </row>
    <row r="12" spans="1:5" ht="15" customHeight="1">
      <c r="A12" s="48" t="s">
        <v>77</v>
      </c>
      <c r="B12" s="34">
        <v>128</v>
      </c>
      <c r="C12" s="34">
        <v>128</v>
      </c>
      <c r="D12" s="34">
        <v>128</v>
      </c>
      <c r="E12" s="34">
        <v>128</v>
      </c>
    </row>
    <row r="13" spans="1:5" ht="15">
      <c r="A13" s="48" t="s">
        <v>78</v>
      </c>
      <c r="B13" s="34">
        <v>2</v>
      </c>
      <c r="C13" s="34">
        <v>2</v>
      </c>
      <c r="D13" s="34">
        <v>2</v>
      </c>
      <c r="E13" s="34">
        <v>2</v>
      </c>
    </row>
    <row r="14" spans="1:5" ht="15">
      <c r="A14" s="41" t="s">
        <v>79</v>
      </c>
      <c r="B14" s="2">
        <v>2</v>
      </c>
      <c r="C14" s="2">
        <v>2</v>
      </c>
      <c r="D14" s="2">
        <v>2</v>
      </c>
      <c r="E14" s="2">
        <v>2</v>
      </c>
    </row>
    <row r="15" spans="1:5" ht="15">
      <c r="A15" s="13" t="s">
        <v>80</v>
      </c>
      <c r="B15" s="34">
        <v>3</v>
      </c>
      <c r="C15" s="34">
        <v>3</v>
      </c>
      <c r="D15" s="34">
        <v>3</v>
      </c>
      <c r="E15" s="34">
        <v>3</v>
      </c>
    </row>
    <row r="16" spans="1:5" ht="15">
      <c r="A16" s="48" t="s">
        <v>81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>
      <c r="A17" s="48" t="s">
        <v>38</v>
      </c>
      <c r="B17" s="2">
        <f>B15+10*LOG10(B42/1000000)</f>
        <v>20.60422483423212</v>
      </c>
      <c r="C17" s="2">
        <f>C15+10*LOG10(C42/1000000)</f>
        <v>20.60422483423212</v>
      </c>
      <c r="D17" s="2">
        <f>D15+10*LOG10(D42/1000000)</f>
        <v>20.60422483423212</v>
      </c>
      <c r="E17" s="2">
        <f>E15+10*LOG10(E42/1000000)</f>
        <v>20.60422483423212</v>
      </c>
    </row>
    <row r="18" spans="1:5" ht="45">
      <c r="A18" s="50" t="s">
        <v>57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>
      <c r="A19" s="48" t="s">
        <v>82</v>
      </c>
      <c r="B19" s="2">
        <v>8</v>
      </c>
      <c r="C19" s="2">
        <v>8</v>
      </c>
      <c r="D19" s="2">
        <v>8</v>
      </c>
      <c r="E19" s="2">
        <v>8</v>
      </c>
    </row>
    <row r="20" spans="1:5" ht="45">
      <c r="A20" s="49" t="s">
        <v>59</v>
      </c>
      <c r="B20" s="29">
        <v>0</v>
      </c>
      <c r="C20" s="29">
        <v>0</v>
      </c>
      <c r="D20" s="29">
        <v>0</v>
      </c>
      <c r="E20" s="29">
        <v>0</v>
      </c>
    </row>
    <row r="21" spans="1:5" ht="61.5" customHeight="1">
      <c r="A21" s="51" t="s">
        <v>83</v>
      </c>
      <c r="B21" s="29">
        <v>0</v>
      </c>
      <c r="C21" s="29">
        <v>0</v>
      </c>
      <c r="D21" s="29">
        <v>0</v>
      </c>
      <c r="E21" s="29">
        <v>0</v>
      </c>
    </row>
    <row r="22" spans="1:5" ht="15">
      <c r="A22" s="48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>
      <c r="A23" s="48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>
      <c r="A24" s="48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>
      <c r="A25" s="48" t="s">
        <v>40</v>
      </c>
      <c r="B25" s="17" t="s">
        <v>28</v>
      </c>
      <c r="C25" s="17" t="s">
        <v>28</v>
      </c>
      <c r="D25" s="17" t="s">
        <v>28</v>
      </c>
      <c r="E25" s="17" t="s">
        <v>28</v>
      </c>
    </row>
    <row r="26" spans="1:5" ht="15">
      <c r="A26" s="48" t="s">
        <v>41</v>
      </c>
      <c r="B26" s="2">
        <f>B17+B18+B21-B23-B24</f>
        <v>43.666024574070988</v>
      </c>
      <c r="C26" s="2">
        <f>C17+C18+C21-C23-C24</f>
        <v>43.666024574070988</v>
      </c>
      <c r="D26" s="2">
        <f>D17+D18+D21-D23-D24</f>
        <v>43.666024574070988</v>
      </c>
      <c r="E26" s="2">
        <f>E17+E18+E21-E23-E24</f>
        <v>43.666024574070988</v>
      </c>
    </row>
    <row r="27" spans="1:5">
      <c r="A27" s="60" t="s">
        <v>11</v>
      </c>
      <c r="B27" s="5"/>
      <c r="C27" s="5"/>
      <c r="D27" s="5"/>
      <c r="E27" s="5"/>
    </row>
    <row r="28" spans="1:5" ht="15">
      <c r="A28" s="48" t="s">
        <v>84</v>
      </c>
      <c r="B28" s="34">
        <v>8</v>
      </c>
      <c r="C28" s="34">
        <v>4</v>
      </c>
      <c r="D28" s="34">
        <v>8</v>
      </c>
      <c r="E28" s="34">
        <v>4</v>
      </c>
    </row>
    <row r="29" spans="1:5" ht="15">
      <c r="A29" s="48" t="s">
        <v>85</v>
      </c>
      <c r="B29" s="34">
        <v>2</v>
      </c>
      <c r="C29" s="34">
        <v>1</v>
      </c>
      <c r="D29" s="34">
        <v>2</v>
      </c>
      <c r="E29" s="34">
        <v>1</v>
      </c>
    </row>
    <row r="30" spans="1:5" ht="45">
      <c r="A30" s="48" t="s">
        <v>50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>
      <c r="A31" s="48" t="s">
        <v>86</v>
      </c>
      <c r="B31" s="2">
        <v>5</v>
      </c>
      <c r="C31" s="2">
        <v>5</v>
      </c>
      <c r="D31" s="2">
        <v>5</v>
      </c>
      <c r="E31" s="2">
        <v>5</v>
      </c>
    </row>
    <row r="32" spans="1:5" ht="45">
      <c r="A32" s="31" t="s">
        <v>58</v>
      </c>
      <c r="B32" s="29">
        <v>0</v>
      </c>
      <c r="C32" s="29">
        <v>0</v>
      </c>
      <c r="D32" s="29">
        <v>0</v>
      </c>
      <c r="E32" s="29">
        <v>0</v>
      </c>
    </row>
    <row r="33" spans="1:5" ht="28.5">
      <c r="A33" s="61" t="s">
        <v>102</v>
      </c>
      <c r="B33" s="2">
        <v>0</v>
      </c>
      <c r="C33" s="2">
        <v>0</v>
      </c>
      <c r="D33" s="2">
        <v>0</v>
      </c>
      <c r="E33" s="2">
        <v>0</v>
      </c>
    </row>
    <row r="34" spans="1:5" ht="30">
      <c r="A34" s="48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>
      <c r="A35" s="48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>
      <c r="A36" s="48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15">
      <c r="A37" s="50" t="s">
        <v>88</v>
      </c>
      <c r="B37" s="2" t="s">
        <v>28</v>
      </c>
      <c r="C37" s="2" t="s">
        <v>28</v>
      </c>
      <c r="D37" s="2" t="s">
        <v>28</v>
      </c>
      <c r="E37" s="2" t="s">
        <v>28</v>
      </c>
    </row>
    <row r="38" spans="1:5" ht="15">
      <c r="A38" s="49" t="s">
        <v>15</v>
      </c>
      <c r="B38" s="29">
        <v>-999</v>
      </c>
      <c r="C38" s="29">
        <v>-999</v>
      </c>
      <c r="D38" s="29">
        <v>-999</v>
      </c>
      <c r="E38" s="29">
        <v>-999</v>
      </c>
    </row>
    <row r="39" spans="1:5" ht="30">
      <c r="A39" s="48" t="s">
        <v>103</v>
      </c>
      <c r="B39" s="17" t="s">
        <v>28</v>
      </c>
      <c r="C39" s="17" t="s">
        <v>28</v>
      </c>
      <c r="D39" s="17" t="s">
        <v>28</v>
      </c>
      <c r="E39" s="17" t="s">
        <v>28</v>
      </c>
    </row>
    <row r="40" spans="1:5" ht="30">
      <c r="A40" s="48" t="s">
        <v>104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">
        <f>10*LOG10(10^((E35+E36)/10)+10^(E38/10))</f>
        <v>-167.00000000000003</v>
      </c>
    </row>
    <row r="41" spans="1:5" ht="15">
      <c r="A41" s="61" t="s">
        <v>91</v>
      </c>
      <c r="B41" s="2" t="s">
        <v>28</v>
      </c>
      <c r="C41" s="2" t="s">
        <v>28</v>
      </c>
      <c r="D41" s="2" t="s">
        <v>28</v>
      </c>
      <c r="E41" s="2" t="s">
        <v>28</v>
      </c>
    </row>
    <row r="42" spans="1:5" ht="15">
      <c r="A42" s="63" t="s">
        <v>92</v>
      </c>
      <c r="B42" s="16">
        <f>20*12*240*1000</f>
        <v>57600000</v>
      </c>
      <c r="C42" s="16">
        <f t="shared" ref="C42:E42" si="0">20*12*240*1000</f>
        <v>57600000</v>
      </c>
      <c r="D42" s="16">
        <f t="shared" si="0"/>
        <v>57600000</v>
      </c>
      <c r="E42" s="16">
        <f t="shared" si="0"/>
        <v>57600000</v>
      </c>
    </row>
    <row r="43" spans="1:5" ht="15">
      <c r="A43" s="48" t="s">
        <v>16</v>
      </c>
      <c r="B43" s="2" t="s">
        <v>28</v>
      </c>
      <c r="C43" s="2" t="s">
        <v>28</v>
      </c>
      <c r="D43" s="2" t="s">
        <v>28</v>
      </c>
      <c r="E43" s="2" t="s">
        <v>28</v>
      </c>
    </row>
    <row r="44" spans="1:5" ht="15">
      <c r="A44" s="48" t="s">
        <v>17</v>
      </c>
      <c r="B44" s="2">
        <f>B40+10*LOG10(B42)</f>
        <v>-89.395775165767915</v>
      </c>
      <c r="C44" s="2">
        <f>C40+10*LOG10(C42)</f>
        <v>-89.395775165767915</v>
      </c>
      <c r="D44" s="2">
        <f>D40+10*LOG10(D42)</f>
        <v>-89.395775165767915</v>
      </c>
      <c r="E44" s="2">
        <f>E40+10*LOG10(E42)</f>
        <v>-89.395775165767915</v>
      </c>
    </row>
    <row r="45" spans="1:5" ht="15">
      <c r="A45" s="61" t="s">
        <v>18</v>
      </c>
      <c r="B45" s="2" t="s">
        <v>28</v>
      </c>
      <c r="C45" s="2" t="s">
        <v>28</v>
      </c>
      <c r="D45" s="2" t="s">
        <v>28</v>
      </c>
      <c r="E45" s="2" t="s">
        <v>28</v>
      </c>
    </row>
    <row r="46" spans="1:5" ht="15">
      <c r="A46" s="63" t="s">
        <v>19</v>
      </c>
      <c r="B46" s="16">
        <v>-7.8</v>
      </c>
      <c r="C46" s="16">
        <v>-4</v>
      </c>
      <c r="D46" s="16">
        <v>-7.8</v>
      </c>
      <c r="E46" s="16">
        <v>-4</v>
      </c>
    </row>
    <row r="47" spans="1:5" ht="15">
      <c r="A47" s="48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>
      <c r="A48" s="48" t="s">
        <v>93</v>
      </c>
      <c r="B48" s="2" t="s">
        <v>28</v>
      </c>
      <c r="C48" s="2" t="s">
        <v>28</v>
      </c>
      <c r="D48" s="2" t="s">
        <v>28</v>
      </c>
      <c r="E48" s="2" t="s">
        <v>28</v>
      </c>
    </row>
    <row r="49" spans="1:5" ht="33.75" customHeight="1">
      <c r="A49" s="48" t="s">
        <v>94</v>
      </c>
      <c r="B49" s="6">
        <v>0</v>
      </c>
      <c r="C49" s="6">
        <v>0</v>
      </c>
      <c r="D49" s="6">
        <v>0</v>
      </c>
      <c r="E49" s="6">
        <v>0</v>
      </c>
    </row>
    <row r="50" spans="1:5" ht="30">
      <c r="A50" s="48" t="s">
        <v>44</v>
      </c>
      <c r="B50" s="17" t="s">
        <v>28</v>
      </c>
      <c r="C50" s="17" t="s">
        <v>28</v>
      </c>
      <c r="D50" s="17" t="s">
        <v>28</v>
      </c>
      <c r="E50" s="17" t="s">
        <v>28</v>
      </c>
    </row>
    <row r="51" spans="1:5" ht="30">
      <c r="A51" s="48" t="s">
        <v>45</v>
      </c>
      <c r="B51" s="2">
        <f>B44+B46+B47-B49</f>
        <v>-95.195775165767913</v>
      </c>
      <c r="C51" s="2">
        <f>C44+C46+C47-C49</f>
        <v>-91.395775165767915</v>
      </c>
      <c r="D51" s="2">
        <f>D44+D46+D47-D49</f>
        <v>-95.195775165767913</v>
      </c>
      <c r="E51" s="2">
        <f>E44+E46+E47-E49</f>
        <v>-91.395775165767915</v>
      </c>
    </row>
    <row r="52" spans="1:5" ht="30">
      <c r="A52" s="62" t="s">
        <v>95</v>
      </c>
      <c r="B52" s="33" t="s">
        <v>28</v>
      </c>
      <c r="C52" s="33" t="s">
        <v>28</v>
      </c>
      <c r="D52" s="33" t="s">
        <v>28</v>
      </c>
      <c r="E52" s="33" t="s">
        <v>28</v>
      </c>
    </row>
    <row r="53" spans="1:5" ht="30">
      <c r="A53" s="9" t="s">
        <v>96</v>
      </c>
      <c r="B53" s="8">
        <f t="shared" ref="B53:E53" si="1">B26+B30+B33-B34-B51</f>
        <v>148.88239965311851</v>
      </c>
      <c r="C53" s="8">
        <f>C26+C30+C33-C34-C51</f>
        <v>145.08239965311853</v>
      </c>
      <c r="D53" s="8">
        <f t="shared" si="1"/>
        <v>148.88239965311851</v>
      </c>
      <c r="E53" s="8">
        <f t="shared" si="1"/>
        <v>145.08239965311853</v>
      </c>
    </row>
    <row r="54" spans="1:5">
      <c r="A54" s="60" t="s">
        <v>21</v>
      </c>
      <c r="B54" s="5"/>
      <c r="C54" s="5"/>
      <c r="D54" s="5"/>
      <c r="E54" s="5"/>
    </row>
    <row r="55" spans="1:5" ht="16.5" customHeight="1">
      <c r="A55" s="49" t="s">
        <v>22</v>
      </c>
      <c r="B55" s="29">
        <v>0</v>
      </c>
      <c r="C55" s="29">
        <v>0</v>
      </c>
      <c r="D55" s="29">
        <v>0</v>
      </c>
      <c r="E55" s="29">
        <v>0</v>
      </c>
    </row>
    <row r="56" spans="1:5" ht="30">
      <c r="A56" s="50" t="s">
        <v>23</v>
      </c>
      <c r="B56" s="32" t="s">
        <v>28</v>
      </c>
      <c r="C56" s="32" t="s">
        <v>28</v>
      </c>
      <c r="D56" s="32" t="s">
        <v>28</v>
      </c>
      <c r="E56" s="32" t="s">
        <v>28</v>
      </c>
    </row>
    <row r="57" spans="1:5" ht="30">
      <c r="A57" s="28" t="s">
        <v>24</v>
      </c>
      <c r="B57" s="29">
        <v>0</v>
      </c>
      <c r="C57" s="29">
        <v>0</v>
      </c>
      <c r="D57" s="29">
        <v>0</v>
      </c>
      <c r="E57" s="29">
        <v>0</v>
      </c>
    </row>
    <row r="58" spans="1:5" ht="15">
      <c r="A58" s="49" t="s">
        <v>25</v>
      </c>
      <c r="B58" s="29">
        <v>0</v>
      </c>
      <c r="C58" s="29">
        <v>0</v>
      </c>
      <c r="D58" s="29">
        <v>0</v>
      </c>
      <c r="E58" s="29">
        <v>0</v>
      </c>
    </row>
    <row r="59" spans="1:5" ht="15">
      <c r="A59" s="49" t="s">
        <v>26</v>
      </c>
      <c r="B59" s="29">
        <v>0</v>
      </c>
      <c r="C59" s="29">
        <v>0</v>
      </c>
      <c r="D59" s="29">
        <v>0</v>
      </c>
      <c r="E59" s="29">
        <v>0</v>
      </c>
    </row>
    <row r="60" spans="1:5" ht="15">
      <c r="A60" s="49" t="s">
        <v>27</v>
      </c>
      <c r="B60" s="29">
        <v>0</v>
      </c>
      <c r="C60" s="29">
        <v>0</v>
      </c>
      <c r="D60" s="29">
        <v>0</v>
      </c>
      <c r="E60" s="29">
        <v>0</v>
      </c>
    </row>
    <row r="61" spans="1:5" ht="30">
      <c r="A61" s="45" t="s">
        <v>105</v>
      </c>
      <c r="B61" s="33" t="s">
        <v>28</v>
      </c>
      <c r="C61" s="33" t="s">
        <v>28</v>
      </c>
      <c r="D61" s="33" t="s">
        <v>28</v>
      </c>
      <c r="E61" s="33" t="s">
        <v>28</v>
      </c>
    </row>
    <row r="62" spans="1:5" ht="30">
      <c r="A62" s="9" t="s">
        <v>106</v>
      </c>
      <c r="B62" s="8">
        <f t="shared" ref="B62:E62" si="2">B53-B57+B58-B59+B60</f>
        <v>148.88239965311851</v>
      </c>
      <c r="C62" s="8">
        <f>C53-C57+C58-C59+C60</f>
        <v>145.08239965311853</v>
      </c>
      <c r="D62" s="8">
        <f t="shared" si="2"/>
        <v>148.88239965311851</v>
      </c>
      <c r="E62" s="8">
        <f t="shared" si="2"/>
        <v>145.08239965311853</v>
      </c>
    </row>
    <row r="63" spans="1:5">
      <c r="C63" s="10"/>
      <c r="D63" s="10"/>
      <c r="E63" s="10"/>
    </row>
    <row r="64" spans="1:5" ht="15">
      <c r="A64" s="45" t="s">
        <v>55</v>
      </c>
      <c r="B64" s="33" t="s">
        <v>28</v>
      </c>
      <c r="C64" s="33" t="s">
        <v>28</v>
      </c>
      <c r="D64" s="33" t="s">
        <v>28</v>
      </c>
      <c r="E64" s="33" t="s">
        <v>28</v>
      </c>
    </row>
    <row r="65" spans="1:5" ht="15">
      <c r="A65" s="9" t="s">
        <v>56</v>
      </c>
      <c r="B65" s="8">
        <f t="shared" ref="B65:E65" si="3">B17-B23-B51+B21+B33</f>
        <v>115.80000000000004</v>
      </c>
      <c r="C65" s="8">
        <f>C17-C23-C51+C21+C33</f>
        <v>112.00000000000003</v>
      </c>
      <c r="D65" s="8">
        <f t="shared" si="3"/>
        <v>115.80000000000004</v>
      </c>
      <c r="E65" s="8">
        <f t="shared" si="3"/>
        <v>112.00000000000003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5F7C-945A-4C24-8748-AD4F55B8C623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C18" sqref="C18"/>
    </sheetView>
  </sheetViews>
  <sheetFormatPr defaultColWidth="9" defaultRowHeight="14.25"/>
  <cols>
    <col min="1" max="1" width="62.125" style="1" customWidth="1"/>
    <col min="2" max="2" width="15.625" style="10" customWidth="1"/>
    <col min="3" max="3" width="17.75" style="1" customWidth="1"/>
    <col min="4" max="16384" width="9" style="1"/>
  </cols>
  <sheetData>
    <row r="1" spans="1:3">
      <c r="A1" s="55"/>
      <c r="B1" s="68" t="s">
        <v>73</v>
      </c>
      <c r="C1" s="69"/>
    </row>
    <row r="2" spans="1:3" ht="29.25" customHeight="1">
      <c r="A2" s="60" t="s">
        <v>1</v>
      </c>
      <c r="B2" s="26" t="s">
        <v>111</v>
      </c>
      <c r="C2" s="44" t="s">
        <v>112</v>
      </c>
    </row>
    <row r="3" spans="1:3" ht="15">
      <c r="A3" s="48" t="s">
        <v>2</v>
      </c>
      <c r="B3" s="36">
        <v>28</v>
      </c>
      <c r="C3" s="36">
        <v>28</v>
      </c>
    </row>
    <row r="4" spans="1:3" ht="15">
      <c r="A4" s="48" t="s">
        <v>37</v>
      </c>
      <c r="B4" s="36">
        <v>100</v>
      </c>
      <c r="C4" s="36">
        <v>100</v>
      </c>
    </row>
    <row r="5" spans="1:3" ht="15">
      <c r="A5" s="48" t="s">
        <v>3</v>
      </c>
      <c r="B5" s="17" t="s">
        <v>28</v>
      </c>
      <c r="C5" s="17" t="s">
        <v>28</v>
      </c>
    </row>
    <row r="6" spans="1:3" ht="15">
      <c r="A6" s="48" t="s">
        <v>4</v>
      </c>
      <c r="B6" s="17" t="s">
        <v>28</v>
      </c>
      <c r="C6" s="17" t="s">
        <v>28</v>
      </c>
    </row>
    <row r="7" spans="1:3" ht="15">
      <c r="A7" s="48" t="s">
        <v>5</v>
      </c>
      <c r="B7" s="17" t="s">
        <v>28</v>
      </c>
      <c r="C7" s="17" t="s">
        <v>28</v>
      </c>
    </row>
    <row r="8" spans="1:3" ht="15">
      <c r="A8" s="48" t="s">
        <v>6</v>
      </c>
      <c r="B8" s="14">
        <v>0.1</v>
      </c>
      <c r="C8" s="14">
        <v>0.1</v>
      </c>
    </row>
    <row r="9" spans="1:3" ht="15">
      <c r="A9" s="28" t="s">
        <v>110</v>
      </c>
      <c r="B9" s="29" t="s">
        <v>64</v>
      </c>
      <c r="C9" s="29" t="s">
        <v>64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60" t="s">
        <v>7</v>
      </c>
      <c r="B11" s="5"/>
      <c r="C11" s="5"/>
    </row>
    <row r="12" spans="1:3" ht="15" customHeight="1">
      <c r="A12" s="48" t="s">
        <v>77</v>
      </c>
      <c r="B12" s="36">
        <v>4</v>
      </c>
      <c r="C12" s="36">
        <v>4</v>
      </c>
    </row>
    <row r="13" spans="1:3" ht="15">
      <c r="A13" s="48" t="s">
        <v>78</v>
      </c>
      <c r="B13" s="34">
        <v>2</v>
      </c>
      <c r="C13" s="34">
        <v>2</v>
      </c>
    </row>
    <row r="14" spans="1:3" ht="15">
      <c r="A14" s="50" t="s">
        <v>79</v>
      </c>
      <c r="B14" s="2">
        <v>1</v>
      </c>
      <c r="C14" s="2">
        <v>1</v>
      </c>
    </row>
    <row r="15" spans="1:3" ht="15">
      <c r="A15" s="48" t="s">
        <v>80</v>
      </c>
      <c r="B15" s="2" t="s">
        <v>28</v>
      </c>
      <c r="C15" s="2" t="s">
        <v>28</v>
      </c>
    </row>
    <row r="16" spans="1:3" ht="15">
      <c r="A16" s="49" t="s">
        <v>81</v>
      </c>
      <c r="B16" s="29">
        <v>23</v>
      </c>
      <c r="C16" s="29">
        <v>23</v>
      </c>
    </row>
    <row r="17" spans="1:3" ht="30">
      <c r="A17" s="48" t="s">
        <v>38</v>
      </c>
      <c r="B17" s="6">
        <f>B16</f>
        <v>23</v>
      </c>
      <c r="C17" s="6">
        <f>C16</f>
        <v>23</v>
      </c>
    </row>
    <row r="18" spans="1:3" ht="45">
      <c r="A18" s="50" t="s">
        <v>57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>
      <c r="A19" s="48" t="s">
        <v>82</v>
      </c>
      <c r="B19" s="36">
        <v>5</v>
      </c>
      <c r="C19" s="36">
        <v>5</v>
      </c>
    </row>
    <row r="20" spans="1:3" ht="45">
      <c r="A20" s="31" t="s">
        <v>59</v>
      </c>
      <c r="B20" s="29">
        <v>0</v>
      </c>
      <c r="C20" s="29">
        <v>0</v>
      </c>
    </row>
    <row r="21" spans="1:3" ht="61.5" customHeight="1">
      <c r="A21" s="50" t="s">
        <v>83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40</v>
      </c>
      <c r="B25" s="17" t="s">
        <v>28</v>
      </c>
      <c r="C25" s="17" t="s">
        <v>28</v>
      </c>
    </row>
    <row r="26" spans="1:3" ht="15">
      <c r="A26" s="48" t="s">
        <v>41</v>
      </c>
      <c r="B26" s="6">
        <f>B17+B18+B21-B23-B24</f>
        <v>33.020599913279625</v>
      </c>
      <c r="C26" s="6">
        <f>C17+C18+C21-C23-C24</f>
        <v>33.020599913279625</v>
      </c>
    </row>
    <row r="27" spans="1:3">
      <c r="A27" s="60" t="s">
        <v>11</v>
      </c>
      <c r="B27" s="5"/>
      <c r="C27" s="5"/>
    </row>
    <row r="28" spans="1:3" ht="15">
      <c r="A28" s="48" t="s">
        <v>107</v>
      </c>
      <c r="B28" s="34">
        <v>128</v>
      </c>
      <c r="C28" s="34">
        <v>128</v>
      </c>
    </row>
    <row r="29" spans="1:3" ht="15">
      <c r="A29" s="41" t="s">
        <v>85</v>
      </c>
      <c r="B29" s="34">
        <v>2</v>
      </c>
      <c r="C29" s="34">
        <v>2</v>
      </c>
    </row>
    <row r="30" spans="1:3" ht="45">
      <c r="A30" s="48" t="s">
        <v>50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>
      <c r="A31" s="48" t="s">
        <v>86</v>
      </c>
      <c r="B31" s="6">
        <v>8</v>
      </c>
      <c r="C31" s="6">
        <v>8</v>
      </c>
    </row>
    <row r="32" spans="1:3" ht="45">
      <c r="A32" s="49" t="s">
        <v>58</v>
      </c>
      <c r="B32" s="29">
        <v>0</v>
      </c>
      <c r="C32" s="29">
        <v>0</v>
      </c>
    </row>
    <row r="33" spans="1:3" ht="28.5">
      <c r="A33" s="52" t="s">
        <v>102</v>
      </c>
      <c r="B33" s="29">
        <v>0</v>
      </c>
      <c r="C33" s="29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2">
        <v>-174</v>
      </c>
      <c r="C36" s="2">
        <v>-174</v>
      </c>
    </row>
    <row r="37" spans="1:3" ht="15">
      <c r="A37" s="41" t="s">
        <v>88</v>
      </c>
      <c r="B37" s="2" t="s">
        <v>28</v>
      </c>
      <c r="C37" s="2" t="s">
        <v>28</v>
      </c>
    </row>
    <row r="38" spans="1:3" ht="15">
      <c r="A38" s="28" t="s">
        <v>15</v>
      </c>
      <c r="B38" s="29">
        <v>-999</v>
      </c>
      <c r="C38" s="29">
        <v>-999</v>
      </c>
    </row>
    <row r="39" spans="1:3" ht="30">
      <c r="A39" s="48" t="s">
        <v>89</v>
      </c>
      <c r="B39" s="17" t="s">
        <v>28</v>
      </c>
      <c r="C39" s="17" t="s">
        <v>28</v>
      </c>
    </row>
    <row r="40" spans="1:3" ht="30">
      <c r="A40" s="48" t="s">
        <v>104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61" t="s">
        <v>91</v>
      </c>
      <c r="B41" s="2" t="s">
        <v>28</v>
      </c>
      <c r="C41" s="2" t="s">
        <v>28</v>
      </c>
    </row>
    <row r="42" spans="1:3" ht="15">
      <c r="A42" s="15" t="s">
        <v>92</v>
      </c>
      <c r="B42" s="38">
        <f>2*12*120*1000</f>
        <v>2880000</v>
      </c>
      <c r="C42" s="38">
        <f>2*12*120*1000</f>
        <v>2880000</v>
      </c>
    </row>
    <row r="43" spans="1:3" ht="15">
      <c r="A43" s="48" t="s">
        <v>16</v>
      </c>
      <c r="B43" s="17" t="s">
        <v>28</v>
      </c>
      <c r="C43" s="17" t="s">
        <v>28</v>
      </c>
    </row>
    <row r="44" spans="1:3" ht="15">
      <c r="A44" s="48" t="s">
        <v>17</v>
      </c>
      <c r="B44" s="2">
        <f>B40+10*LOG10(B42)</f>
        <v>-104.40607512240773</v>
      </c>
      <c r="C44" s="2">
        <f>C40+10*LOG10(C42)</f>
        <v>-104.40607512240773</v>
      </c>
    </row>
    <row r="45" spans="1:3" ht="15">
      <c r="A45" s="43" t="s">
        <v>18</v>
      </c>
      <c r="B45" s="2" t="s">
        <v>28</v>
      </c>
      <c r="C45" s="2" t="s">
        <v>28</v>
      </c>
    </row>
    <row r="46" spans="1:3" ht="15">
      <c r="A46" s="15" t="s">
        <v>19</v>
      </c>
      <c r="B46" s="16">
        <v>-1.8</v>
      </c>
      <c r="C46" s="16">
        <v>-1.8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93</v>
      </c>
      <c r="B48" s="6" t="s">
        <v>28</v>
      </c>
      <c r="C48" s="6" t="s">
        <v>28</v>
      </c>
    </row>
    <row r="49" spans="1:3" ht="33.75" customHeight="1">
      <c r="A49" s="48" t="s">
        <v>94</v>
      </c>
      <c r="B49" s="6">
        <v>0</v>
      </c>
      <c r="C49" s="6">
        <v>0</v>
      </c>
    </row>
    <row r="50" spans="1:3" ht="30">
      <c r="A50" s="48" t="s">
        <v>44</v>
      </c>
      <c r="B50" s="17" t="s">
        <v>28</v>
      </c>
      <c r="C50" s="17" t="s">
        <v>28</v>
      </c>
    </row>
    <row r="51" spans="1:3" ht="30">
      <c r="A51" s="48" t="s">
        <v>45</v>
      </c>
      <c r="B51" s="2">
        <f>B44+B46+B47-B49</f>
        <v>-104.20607512240773</v>
      </c>
      <c r="C51" s="2">
        <f>C44+C46+C47-C49</f>
        <v>-104.20607512240773</v>
      </c>
    </row>
    <row r="52" spans="1:3" ht="30">
      <c r="A52" s="45" t="s">
        <v>95</v>
      </c>
      <c r="B52" s="33" t="s">
        <v>28</v>
      </c>
      <c r="C52" s="33" t="s">
        <v>28</v>
      </c>
    </row>
    <row r="53" spans="1:3" ht="30">
      <c r="A53" s="9" t="s">
        <v>96</v>
      </c>
      <c r="B53" s="8">
        <f t="shared" ref="B53:C53" si="0">B26+B30+B33-B34-B51</f>
        <v>160.28847477552623</v>
      </c>
      <c r="C53" s="8">
        <f t="shared" si="0"/>
        <v>160.28847477552623</v>
      </c>
    </row>
    <row r="54" spans="1:3">
      <c r="A54" s="60" t="s">
        <v>21</v>
      </c>
      <c r="B54" s="5"/>
      <c r="C54" s="5"/>
    </row>
    <row r="55" spans="1:3" ht="16.5" customHeight="1">
      <c r="A55" s="49" t="s">
        <v>22</v>
      </c>
      <c r="B55" s="29">
        <v>0</v>
      </c>
      <c r="C55" s="29">
        <v>0</v>
      </c>
    </row>
    <row r="56" spans="1:3" ht="30">
      <c r="A56" s="41" t="s">
        <v>23</v>
      </c>
      <c r="B56" s="32" t="s">
        <v>28</v>
      </c>
      <c r="C56" s="32" t="s">
        <v>28</v>
      </c>
    </row>
    <row r="57" spans="1:3" ht="30">
      <c r="A57" s="28" t="s">
        <v>24</v>
      </c>
      <c r="B57" s="29">
        <v>0</v>
      </c>
      <c r="C57" s="29">
        <v>0</v>
      </c>
    </row>
    <row r="58" spans="1:3" ht="15">
      <c r="A58" s="49" t="s">
        <v>25</v>
      </c>
      <c r="B58" s="29">
        <v>0</v>
      </c>
      <c r="C58" s="29">
        <v>0</v>
      </c>
    </row>
    <row r="59" spans="1:3" ht="15">
      <c r="A59" s="49" t="s">
        <v>26</v>
      </c>
      <c r="B59" s="29">
        <v>0</v>
      </c>
      <c r="C59" s="29">
        <v>0</v>
      </c>
    </row>
    <row r="60" spans="1:3" ht="15">
      <c r="A60" s="49" t="s">
        <v>27</v>
      </c>
      <c r="B60" s="29">
        <v>0</v>
      </c>
      <c r="C60" s="29">
        <v>0</v>
      </c>
    </row>
    <row r="61" spans="1:3" ht="30">
      <c r="A61" s="45" t="s">
        <v>105</v>
      </c>
      <c r="B61" s="33" t="s">
        <v>28</v>
      </c>
      <c r="C61" s="33" t="s">
        <v>28</v>
      </c>
    </row>
    <row r="62" spans="1:3" ht="30">
      <c r="A62" s="9" t="s">
        <v>106</v>
      </c>
      <c r="B62" s="8">
        <f t="shared" ref="B62:C62" si="1">B53-B57+B58-B59+B60</f>
        <v>160.28847477552623</v>
      </c>
      <c r="C62" s="8">
        <f t="shared" si="1"/>
        <v>160.28847477552623</v>
      </c>
    </row>
    <row r="63" spans="1:3">
      <c r="B63" s="12"/>
      <c r="C63" s="12"/>
    </row>
    <row r="64" spans="1:3" ht="15">
      <c r="A64" s="45" t="s">
        <v>55</v>
      </c>
      <c r="B64" s="33" t="s">
        <v>28</v>
      </c>
      <c r="C64" s="33" t="s">
        <v>28</v>
      </c>
    </row>
    <row r="65" spans="1:3" ht="15">
      <c r="A65" s="9" t="s">
        <v>56</v>
      </c>
      <c r="B65" s="8">
        <f t="shared" ref="B65:C65" si="2">B17-B23-B51+B21+B33</f>
        <v>127.20607512240773</v>
      </c>
      <c r="C65" s="8">
        <f t="shared" si="2"/>
        <v>127.20607512240773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568E-AED7-4BAD-891A-2F9B560F04F2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7.875" style="10" customWidth="1"/>
    <col min="3" max="3" width="17.125" style="1" customWidth="1"/>
    <col min="4" max="16384" width="9" style="1"/>
  </cols>
  <sheetData>
    <row r="1" spans="1:3">
      <c r="A1" s="55"/>
      <c r="B1" s="71" t="s">
        <v>73</v>
      </c>
      <c r="C1" s="71"/>
    </row>
    <row r="2" spans="1:3" ht="29.25" customHeight="1">
      <c r="A2" s="60" t="s">
        <v>1</v>
      </c>
      <c r="B2" s="26" t="s">
        <v>111</v>
      </c>
      <c r="C2" s="44" t="s">
        <v>112</v>
      </c>
    </row>
    <row r="3" spans="1:3" ht="15">
      <c r="A3" s="48" t="s">
        <v>2</v>
      </c>
      <c r="B3" s="36">
        <v>28</v>
      </c>
      <c r="C3" s="36">
        <v>28</v>
      </c>
    </row>
    <row r="4" spans="1:3" ht="15">
      <c r="A4" s="48" t="s">
        <v>37</v>
      </c>
      <c r="B4" s="36">
        <v>100</v>
      </c>
      <c r="C4" s="36">
        <v>100</v>
      </c>
    </row>
    <row r="5" spans="1:3" ht="15">
      <c r="A5" s="48" t="s">
        <v>3</v>
      </c>
      <c r="B5" s="17" t="s">
        <v>28</v>
      </c>
      <c r="C5" s="17" t="s">
        <v>28</v>
      </c>
    </row>
    <row r="6" spans="1:3" ht="15">
      <c r="A6" s="48" t="s">
        <v>4</v>
      </c>
      <c r="B6" s="17" t="s">
        <v>28</v>
      </c>
      <c r="C6" s="17" t="s">
        <v>28</v>
      </c>
    </row>
    <row r="7" spans="1:3" ht="30">
      <c r="A7" s="13" t="s">
        <v>74</v>
      </c>
      <c r="B7" s="14">
        <v>0.01</v>
      </c>
      <c r="C7" s="14">
        <v>0.01</v>
      </c>
    </row>
    <row r="8" spans="1:3" ht="15">
      <c r="A8" s="48" t="s">
        <v>6</v>
      </c>
      <c r="B8" s="17" t="s">
        <v>28</v>
      </c>
      <c r="C8" s="17" t="s">
        <v>28</v>
      </c>
    </row>
    <row r="9" spans="1:3" ht="15">
      <c r="A9" s="28" t="s">
        <v>110</v>
      </c>
      <c r="B9" s="29" t="s">
        <v>64</v>
      </c>
      <c r="C9" s="29" t="s">
        <v>64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60" t="s">
        <v>7</v>
      </c>
      <c r="B11" s="5"/>
      <c r="C11" s="5"/>
    </row>
    <row r="12" spans="1:3" ht="15" customHeight="1">
      <c r="A12" s="48" t="s">
        <v>77</v>
      </c>
      <c r="B12" s="36">
        <v>4</v>
      </c>
      <c r="C12" s="36">
        <v>4</v>
      </c>
    </row>
    <row r="13" spans="1:3" ht="15">
      <c r="A13" s="48" t="s">
        <v>78</v>
      </c>
      <c r="B13" s="34">
        <v>2</v>
      </c>
      <c r="C13" s="34">
        <v>2</v>
      </c>
    </row>
    <row r="14" spans="1:3" ht="15">
      <c r="A14" s="50" t="s">
        <v>79</v>
      </c>
      <c r="B14" s="2">
        <v>1</v>
      </c>
      <c r="C14" s="2">
        <v>1</v>
      </c>
    </row>
    <row r="15" spans="1:3" ht="15">
      <c r="A15" s="48" t="s">
        <v>80</v>
      </c>
      <c r="B15" s="2" t="s">
        <v>28</v>
      </c>
      <c r="C15" s="2" t="s">
        <v>28</v>
      </c>
    </row>
    <row r="16" spans="1:3" ht="15">
      <c r="A16" s="49" t="s">
        <v>81</v>
      </c>
      <c r="B16" s="29">
        <v>23</v>
      </c>
      <c r="C16" s="29">
        <v>23</v>
      </c>
    </row>
    <row r="17" spans="1:3" ht="30">
      <c r="A17" s="48" t="s">
        <v>38</v>
      </c>
      <c r="B17" s="6">
        <f>B16</f>
        <v>23</v>
      </c>
      <c r="C17" s="6">
        <f>C16</f>
        <v>23</v>
      </c>
    </row>
    <row r="18" spans="1:3" ht="45">
      <c r="A18" s="50" t="s">
        <v>57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>
      <c r="A19" s="48" t="s">
        <v>82</v>
      </c>
      <c r="B19" s="36">
        <v>5</v>
      </c>
      <c r="C19" s="36">
        <v>5</v>
      </c>
    </row>
    <row r="20" spans="1:3" ht="45">
      <c r="A20" s="31" t="s">
        <v>59</v>
      </c>
      <c r="B20" s="29">
        <v>0</v>
      </c>
      <c r="C20" s="29">
        <v>0</v>
      </c>
    </row>
    <row r="21" spans="1:3" ht="61.5" customHeight="1">
      <c r="A21" s="50" t="s">
        <v>83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40</v>
      </c>
      <c r="B25" s="6">
        <f>B17+B18+B21+B22-B24</f>
        <v>33.020599913279625</v>
      </c>
      <c r="C25" s="6">
        <f>C17+C18+C21+C22-C24</f>
        <v>33.020599913279625</v>
      </c>
    </row>
    <row r="26" spans="1:3" ht="15">
      <c r="A26" s="48" t="s">
        <v>41</v>
      </c>
      <c r="B26" s="17" t="s">
        <v>28</v>
      </c>
      <c r="C26" s="17" t="s">
        <v>28</v>
      </c>
    </row>
    <row r="27" spans="1:3">
      <c r="A27" s="60" t="s">
        <v>11</v>
      </c>
      <c r="B27" s="5"/>
      <c r="C27" s="5"/>
    </row>
    <row r="28" spans="1:3" ht="15">
      <c r="A28" s="48" t="s">
        <v>107</v>
      </c>
      <c r="B28" s="34">
        <v>128</v>
      </c>
      <c r="C28" s="34">
        <v>128</v>
      </c>
    </row>
    <row r="29" spans="1:3" ht="15">
      <c r="A29" s="41" t="s">
        <v>85</v>
      </c>
      <c r="B29" s="34">
        <v>2</v>
      </c>
      <c r="C29" s="34">
        <v>2</v>
      </c>
    </row>
    <row r="30" spans="1:3" ht="45">
      <c r="A30" s="48" t="s">
        <v>50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>
      <c r="A31" s="48" t="s">
        <v>86</v>
      </c>
      <c r="B31" s="6">
        <v>8</v>
      </c>
      <c r="C31" s="6">
        <v>8</v>
      </c>
    </row>
    <row r="32" spans="1:3" ht="45">
      <c r="A32" s="49" t="s">
        <v>58</v>
      </c>
      <c r="B32" s="29">
        <v>0</v>
      </c>
      <c r="C32" s="29">
        <v>0</v>
      </c>
    </row>
    <row r="33" spans="1:3" ht="28.5">
      <c r="A33" s="52" t="s">
        <v>102</v>
      </c>
      <c r="B33" s="29">
        <v>0</v>
      </c>
      <c r="C33" s="29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49" t="s">
        <v>88</v>
      </c>
      <c r="B37" s="29">
        <v>-999</v>
      </c>
      <c r="C37" s="29">
        <v>-999</v>
      </c>
    </row>
    <row r="38" spans="1:3" ht="15">
      <c r="A38" s="50" t="s">
        <v>15</v>
      </c>
      <c r="B38" s="2" t="s">
        <v>28</v>
      </c>
      <c r="C38" s="2" t="s">
        <v>28</v>
      </c>
    </row>
    <row r="39" spans="1:3" ht="30">
      <c r="A39" s="48" t="s">
        <v>89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8" t="s">
        <v>104</v>
      </c>
      <c r="B40" s="17" t="s">
        <v>28</v>
      </c>
      <c r="C40" s="17" t="s">
        <v>28</v>
      </c>
    </row>
    <row r="41" spans="1:3" ht="15">
      <c r="A41" s="46" t="s">
        <v>91</v>
      </c>
      <c r="B41" s="35">
        <f>139*120*1000</f>
        <v>16680000</v>
      </c>
      <c r="C41" s="35">
        <f>139*120*1000</f>
        <v>16680000</v>
      </c>
    </row>
    <row r="42" spans="1:3" ht="15">
      <c r="A42" s="61" t="s">
        <v>92</v>
      </c>
      <c r="B42" s="2" t="s">
        <v>28</v>
      </c>
      <c r="C42" s="2" t="s">
        <v>28</v>
      </c>
    </row>
    <row r="43" spans="1:3" ht="15">
      <c r="A43" s="48" t="s">
        <v>16</v>
      </c>
      <c r="B43" s="2">
        <f>B39+10*LOG10(B41)</f>
        <v>-96.778039536982831</v>
      </c>
      <c r="C43" s="2">
        <f>C39+10*LOG10(C41)</f>
        <v>-96.778039536982831</v>
      </c>
    </row>
    <row r="44" spans="1:3" ht="15">
      <c r="A44" s="48" t="s">
        <v>17</v>
      </c>
      <c r="B44" s="17" t="s">
        <v>28</v>
      </c>
      <c r="C44" s="17" t="s">
        <v>28</v>
      </c>
    </row>
    <row r="45" spans="1:3" ht="15">
      <c r="A45" s="52" t="s">
        <v>18</v>
      </c>
      <c r="B45" s="16">
        <v>-12.2</v>
      </c>
      <c r="C45" s="16">
        <v>-12.2</v>
      </c>
    </row>
    <row r="46" spans="1:3" ht="15">
      <c r="A46" s="61" t="s">
        <v>19</v>
      </c>
      <c r="B46" s="2" t="s">
        <v>28</v>
      </c>
      <c r="C46" s="2" t="s">
        <v>28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93</v>
      </c>
      <c r="B48" s="6">
        <v>0</v>
      </c>
      <c r="C48" s="6">
        <v>0</v>
      </c>
    </row>
    <row r="49" spans="1:3" ht="33.75" customHeight="1">
      <c r="A49" s="48" t="s">
        <v>94</v>
      </c>
      <c r="B49" s="17" t="s">
        <v>28</v>
      </c>
      <c r="C49" s="17" t="s">
        <v>28</v>
      </c>
    </row>
    <row r="50" spans="1:3" ht="30">
      <c r="A50" s="48" t="s">
        <v>44</v>
      </c>
      <c r="B50" s="2">
        <f>B43+B45+B47-B48</f>
        <v>-106.97803953698283</v>
      </c>
      <c r="C50" s="2">
        <f>C43+C45+C47-C48</f>
        <v>-106.97803953698283</v>
      </c>
    </row>
    <row r="51" spans="1:3" ht="30">
      <c r="A51" s="48" t="s">
        <v>45</v>
      </c>
      <c r="B51" s="2" t="s">
        <v>28</v>
      </c>
      <c r="C51" s="2" t="s">
        <v>28</v>
      </c>
    </row>
    <row r="52" spans="1:3" ht="30">
      <c r="A52" s="53" t="s">
        <v>95</v>
      </c>
      <c r="B52" s="8">
        <f t="shared" ref="B52:C52" si="0">B25+B30+B33-B34-B50</f>
        <v>163.06043919010133</v>
      </c>
      <c r="C52" s="8">
        <f t="shared" si="0"/>
        <v>163.06043919010133</v>
      </c>
    </row>
    <row r="53" spans="1:3" ht="30">
      <c r="A53" s="62" t="s">
        <v>96</v>
      </c>
      <c r="B53" s="33" t="s">
        <v>28</v>
      </c>
      <c r="C53" s="33" t="s">
        <v>28</v>
      </c>
    </row>
    <row r="54" spans="1:3">
      <c r="A54" s="60" t="s">
        <v>21</v>
      </c>
      <c r="B54" s="5"/>
      <c r="C54" s="5"/>
    </row>
    <row r="55" spans="1:3" ht="16.5" customHeight="1">
      <c r="A55" s="49" t="s">
        <v>22</v>
      </c>
      <c r="B55" s="29">
        <v>0</v>
      </c>
      <c r="C55" s="29">
        <v>0</v>
      </c>
    </row>
    <row r="56" spans="1:3" ht="30">
      <c r="A56" s="49" t="s">
        <v>23</v>
      </c>
      <c r="B56" s="29">
        <v>0</v>
      </c>
      <c r="C56" s="29">
        <v>0</v>
      </c>
    </row>
    <row r="57" spans="1:3" ht="30">
      <c r="A57" s="50" t="s">
        <v>24</v>
      </c>
      <c r="B57" s="32" t="s">
        <v>28</v>
      </c>
      <c r="C57" s="32" t="s">
        <v>28</v>
      </c>
    </row>
    <row r="58" spans="1:3" ht="15">
      <c r="A58" s="49" t="s">
        <v>25</v>
      </c>
      <c r="B58" s="29">
        <v>0</v>
      </c>
      <c r="C58" s="29">
        <v>0</v>
      </c>
    </row>
    <row r="59" spans="1:3" ht="15">
      <c r="A59" s="49" t="s">
        <v>26</v>
      </c>
      <c r="B59" s="29">
        <v>0</v>
      </c>
      <c r="C59" s="29">
        <v>0</v>
      </c>
    </row>
    <row r="60" spans="1:3" ht="15">
      <c r="A60" s="49" t="s">
        <v>27</v>
      </c>
      <c r="B60" s="29">
        <v>0</v>
      </c>
      <c r="C60" s="29">
        <v>0</v>
      </c>
    </row>
    <row r="61" spans="1:3" ht="30">
      <c r="A61" s="53" t="s">
        <v>105</v>
      </c>
      <c r="B61" s="8">
        <f t="shared" ref="B61:C61" si="1">B52-B56+B58-B59+B60</f>
        <v>163.06043919010133</v>
      </c>
      <c r="C61" s="8">
        <f t="shared" si="1"/>
        <v>163.06043919010133</v>
      </c>
    </row>
    <row r="62" spans="1:3" ht="30">
      <c r="A62" s="62" t="s">
        <v>106</v>
      </c>
      <c r="B62" s="33" t="s">
        <v>28</v>
      </c>
      <c r="C62" s="33" t="s">
        <v>28</v>
      </c>
    </row>
    <row r="63" spans="1:3">
      <c r="C63" s="10"/>
    </row>
    <row r="64" spans="1:3" ht="15">
      <c r="A64" s="53" t="s">
        <v>55</v>
      </c>
      <c r="B64" s="8">
        <f>B17+B22-B50+B21+B33</f>
        <v>129.97803953698283</v>
      </c>
      <c r="C64" s="8">
        <f>C17+C22-C50+C21+C33</f>
        <v>129.97803953698283</v>
      </c>
    </row>
    <row r="65" spans="1:3" ht="15">
      <c r="A65" s="62" t="s">
        <v>56</v>
      </c>
      <c r="B65" s="33" t="s">
        <v>28</v>
      </c>
      <c r="C65" s="33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F77"/>
  <sheetViews>
    <sheetView zoomScaleNormal="100" workbookViewId="0">
      <pane xSplit="1" ySplit="6" topLeftCell="B16" activePane="bottomRight" state="frozen"/>
      <selection pane="topRight"/>
      <selection pane="bottomLeft"/>
      <selection pane="bottomRight" activeCell="E22" sqref="E22"/>
    </sheetView>
  </sheetViews>
  <sheetFormatPr defaultColWidth="9" defaultRowHeight="14.25"/>
  <cols>
    <col min="1" max="1" width="62.125" style="11" customWidth="1"/>
    <col min="2" max="4" width="15.625" style="10" customWidth="1"/>
    <col min="5" max="5" width="15.625" style="12" customWidth="1"/>
    <col min="6" max="6" width="39.625" style="54" customWidth="1"/>
    <col min="7" max="16384" width="9" style="1"/>
  </cols>
  <sheetData>
    <row r="1" spans="1:6" ht="15">
      <c r="A1" s="47" t="s">
        <v>47</v>
      </c>
    </row>
    <row r="2" spans="1:6" ht="30">
      <c r="A2" s="19" t="s">
        <v>48</v>
      </c>
    </row>
    <row r="3" spans="1:6" ht="15">
      <c r="A3" s="9" t="s">
        <v>49</v>
      </c>
    </row>
    <row r="5" spans="1:6" ht="28.35" customHeight="1">
      <c r="A5" s="3" t="s">
        <v>0</v>
      </c>
      <c r="B5" s="64" t="s">
        <v>60</v>
      </c>
      <c r="C5" s="64"/>
      <c r="D5" s="64"/>
      <c r="E5" s="64"/>
      <c r="F5" s="64"/>
    </row>
    <row r="6" spans="1:6">
      <c r="A6" s="3"/>
      <c r="B6" s="18" t="s">
        <v>30</v>
      </c>
      <c r="C6" s="18" t="s">
        <v>31</v>
      </c>
      <c r="D6" s="18" t="s">
        <v>32</v>
      </c>
      <c r="E6" s="18" t="s">
        <v>33</v>
      </c>
      <c r="F6" s="55" t="s">
        <v>34</v>
      </c>
    </row>
    <row r="7" spans="1:6" ht="15" customHeight="1">
      <c r="A7" s="4" t="s">
        <v>1</v>
      </c>
      <c r="B7" s="5"/>
      <c r="C7" s="5"/>
      <c r="D7" s="5"/>
      <c r="E7" s="5"/>
      <c r="F7" s="23"/>
    </row>
    <row r="8" spans="1:6" ht="15">
      <c r="A8" s="13" t="s">
        <v>2</v>
      </c>
      <c r="B8" s="36">
        <v>28</v>
      </c>
      <c r="C8" s="36">
        <v>28</v>
      </c>
      <c r="D8" s="36">
        <v>28</v>
      </c>
      <c r="E8" s="36">
        <v>28</v>
      </c>
      <c r="F8" s="23" t="s">
        <v>61</v>
      </c>
    </row>
    <row r="9" spans="1:6" ht="15">
      <c r="A9" s="13" t="s">
        <v>37</v>
      </c>
      <c r="B9" s="36">
        <v>100</v>
      </c>
      <c r="C9" s="36">
        <v>100</v>
      </c>
      <c r="D9" s="36">
        <v>100</v>
      </c>
      <c r="E9" s="36">
        <v>100</v>
      </c>
      <c r="F9" s="23" t="s">
        <v>35</v>
      </c>
    </row>
    <row r="10" spans="1:6" ht="15">
      <c r="A10" s="13" t="s">
        <v>3</v>
      </c>
      <c r="B10" s="17" t="s">
        <v>28</v>
      </c>
      <c r="C10" s="17" t="s">
        <v>28</v>
      </c>
      <c r="D10" s="17" t="s">
        <v>28</v>
      </c>
      <c r="E10" s="17" t="s">
        <v>28</v>
      </c>
      <c r="F10" s="23"/>
    </row>
    <row r="11" spans="1:6" ht="30">
      <c r="A11" s="13" t="s">
        <v>4</v>
      </c>
      <c r="B11" s="17" t="s">
        <v>28</v>
      </c>
      <c r="C11" s="34">
        <v>25000000</v>
      </c>
      <c r="D11" s="17" t="s">
        <v>28</v>
      </c>
      <c r="E11" s="36">
        <v>5000000</v>
      </c>
      <c r="F11" s="24" t="s">
        <v>70</v>
      </c>
    </row>
    <row r="12" spans="1:6" ht="15">
      <c r="A12" s="13" t="s">
        <v>5</v>
      </c>
      <c r="B12" s="7">
        <v>0.01</v>
      </c>
      <c r="C12" s="17" t="s">
        <v>28</v>
      </c>
      <c r="D12" s="14">
        <v>0.01</v>
      </c>
      <c r="E12" s="17" t="s">
        <v>28</v>
      </c>
      <c r="F12" s="23" t="s">
        <v>35</v>
      </c>
    </row>
    <row r="13" spans="1:6" ht="15">
      <c r="A13" s="13" t="s">
        <v>6</v>
      </c>
      <c r="B13" s="17" t="s">
        <v>28</v>
      </c>
      <c r="C13" s="7">
        <v>0.1</v>
      </c>
      <c r="D13" s="17" t="s">
        <v>28</v>
      </c>
      <c r="E13" s="14">
        <v>0.1</v>
      </c>
      <c r="F13" s="23" t="s">
        <v>35</v>
      </c>
    </row>
    <row r="14" spans="1:6" ht="30">
      <c r="A14" s="28" t="s">
        <v>110</v>
      </c>
      <c r="B14" s="29" t="s">
        <v>64</v>
      </c>
      <c r="C14" s="29" t="s">
        <v>64</v>
      </c>
      <c r="D14" s="29" t="s">
        <v>64</v>
      </c>
      <c r="E14" s="29" t="s">
        <v>64</v>
      </c>
      <c r="F14" s="56" t="s">
        <v>63</v>
      </c>
    </row>
    <row r="15" spans="1:6" ht="15">
      <c r="A15" s="13" t="s">
        <v>29</v>
      </c>
      <c r="B15" s="2">
        <v>3</v>
      </c>
      <c r="C15" s="2">
        <v>3</v>
      </c>
      <c r="D15" s="2">
        <v>3</v>
      </c>
      <c r="E15" s="2">
        <v>3</v>
      </c>
      <c r="F15" s="23" t="s">
        <v>35</v>
      </c>
    </row>
    <row r="16" spans="1:6" ht="15">
      <c r="A16" s="4" t="s">
        <v>7</v>
      </c>
      <c r="B16" s="5"/>
      <c r="C16" s="5"/>
      <c r="D16" s="5"/>
      <c r="E16" s="5"/>
      <c r="F16" s="23"/>
    </row>
    <row r="17" spans="1:6" ht="91.5" customHeight="1">
      <c r="A17" s="13" t="s">
        <v>77</v>
      </c>
      <c r="B17" s="34">
        <v>128</v>
      </c>
      <c r="C17" s="34">
        <v>128</v>
      </c>
      <c r="D17" s="36">
        <v>4</v>
      </c>
      <c r="E17" s="36">
        <v>4</v>
      </c>
      <c r="F17" s="24" t="s">
        <v>99</v>
      </c>
    </row>
    <row r="18" spans="1:6" ht="15">
      <c r="A18" s="48" t="s">
        <v>78</v>
      </c>
      <c r="B18" s="34">
        <v>2</v>
      </c>
      <c r="C18" s="34">
        <v>2</v>
      </c>
      <c r="D18" s="34">
        <v>2</v>
      </c>
      <c r="E18" s="34">
        <v>2</v>
      </c>
      <c r="F18" s="42" t="s">
        <v>35</v>
      </c>
    </row>
    <row r="19" spans="1:6" ht="60">
      <c r="A19" s="41" t="s">
        <v>79</v>
      </c>
      <c r="B19" s="2">
        <v>2</v>
      </c>
      <c r="C19" s="2">
        <v>2</v>
      </c>
      <c r="D19" s="2">
        <v>1</v>
      </c>
      <c r="E19" s="2">
        <v>1</v>
      </c>
      <c r="F19" s="42" t="s">
        <v>72</v>
      </c>
    </row>
    <row r="20" spans="1:6" ht="45">
      <c r="A20" s="13" t="s">
        <v>80</v>
      </c>
      <c r="B20" s="34">
        <v>3</v>
      </c>
      <c r="C20" s="34">
        <v>3</v>
      </c>
      <c r="D20" s="2" t="s">
        <v>28</v>
      </c>
      <c r="E20" s="2" t="s">
        <v>28</v>
      </c>
      <c r="F20" s="24" t="s">
        <v>65</v>
      </c>
    </row>
    <row r="21" spans="1:6" ht="45">
      <c r="A21" s="49" t="s">
        <v>81</v>
      </c>
      <c r="B21" s="2">
        <f>B20+10*LOG10(B9)</f>
        <v>23</v>
      </c>
      <c r="C21" s="2">
        <f>C20+10*LOG10(C9)</f>
        <v>23</v>
      </c>
      <c r="D21" s="29">
        <v>23</v>
      </c>
      <c r="E21" s="29">
        <v>23</v>
      </c>
      <c r="F21" s="24" t="s">
        <v>116</v>
      </c>
    </row>
    <row r="22" spans="1:6" ht="45">
      <c r="A22" s="13" t="s">
        <v>38</v>
      </c>
      <c r="B22" s="2">
        <f>B20+10*LOG10(B46/1000000)</f>
        <v>21.396037294708371</v>
      </c>
      <c r="C22" s="2">
        <f>C20+10*LOG10(C47/1000000)</f>
        <v>22.365137424788934</v>
      </c>
      <c r="D22" s="6">
        <f>D21</f>
        <v>23</v>
      </c>
      <c r="E22" s="6">
        <f>E21</f>
        <v>23</v>
      </c>
      <c r="F22" s="24" t="s">
        <v>117</v>
      </c>
    </row>
    <row r="23" spans="1:6" ht="45">
      <c r="A23" s="50" t="s">
        <v>57</v>
      </c>
      <c r="B23" s="2">
        <f>B24+10*LOG10(B17/B18)-B25</f>
        <v>26.061799739838872</v>
      </c>
      <c r="C23" s="2">
        <f>C24+10*LOG10(C17/C18)-C25</f>
        <v>26.061799739838872</v>
      </c>
      <c r="D23" s="2">
        <f>D24+10*LOG10(D17/D19)-D25</f>
        <v>11.020599913279625</v>
      </c>
      <c r="E23" s="2">
        <f>E24+10*LOG10(E17/E19)-E25</f>
        <v>11.020599913279625</v>
      </c>
      <c r="F23" s="57" t="s">
        <v>52</v>
      </c>
    </row>
    <row r="24" spans="1:6" ht="45">
      <c r="A24" s="48" t="s">
        <v>82</v>
      </c>
      <c r="B24" s="2">
        <v>8</v>
      </c>
      <c r="C24" s="2">
        <v>8</v>
      </c>
      <c r="D24" s="36">
        <v>5</v>
      </c>
      <c r="E24" s="36">
        <v>5</v>
      </c>
      <c r="F24" s="24" t="s">
        <v>109</v>
      </c>
    </row>
    <row r="25" spans="1:6" ht="60">
      <c r="A25" s="49" t="s">
        <v>59</v>
      </c>
      <c r="B25" s="29">
        <v>0</v>
      </c>
      <c r="C25" s="29">
        <v>0</v>
      </c>
      <c r="D25" s="29">
        <v>0</v>
      </c>
      <c r="E25" s="29">
        <v>0</v>
      </c>
      <c r="F25" s="56" t="s">
        <v>51</v>
      </c>
    </row>
    <row r="26" spans="1:6" ht="74.25" customHeight="1">
      <c r="A26" s="51" t="s">
        <v>83</v>
      </c>
      <c r="B26" s="29">
        <v>0</v>
      </c>
      <c r="C26" s="29">
        <v>0</v>
      </c>
      <c r="D26" s="2">
        <v>0</v>
      </c>
      <c r="E26" s="2">
        <v>0</v>
      </c>
      <c r="F26" s="58" t="s">
        <v>75</v>
      </c>
    </row>
    <row r="27" spans="1:6" ht="15">
      <c r="A27" s="13" t="s">
        <v>8</v>
      </c>
      <c r="B27" s="2">
        <v>0</v>
      </c>
      <c r="C27" s="2">
        <v>0</v>
      </c>
      <c r="D27" s="6">
        <v>0</v>
      </c>
      <c r="E27" s="6">
        <v>0</v>
      </c>
      <c r="F27" s="23" t="s">
        <v>36</v>
      </c>
    </row>
    <row r="28" spans="1:6" ht="15">
      <c r="A28" s="13" t="s">
        <v>9</v>
      </c>
      <c r="B28" s="2">
        <v>0</v>
      </c>
      <c r="C28" s="2">
        <v>0</v>
      </c>
      <c r="D28" s="6">
        <v>0</v>
      </c>
      <c r="E28" s="6">
        <v>0</v>
      </c>
      <c r="F28" s="23" t="s">
        <v>36</v>
      </c>
    </row>
    <row r="29" spans="1:6" ht="30">
      <c r="A29" s="13" t="s">
        <v>10</v>
      </c>
      <c r="B29" s="2">
        <v>3</v>
      </c>
      <c r="C29" s="2">
        <v>3</v>
      </c>
      <c r="D29" s="6">
        <v>1</v>
      </c>
      <c r="E29" s="6">
        <v>1</v>
      </c>
      <c r="F29" s="23" t="s">
        <v>36</v>
      </c>
    </row>
    <row r="30" spans="1:6" ht="15">
      <c r="A30" s="13" t="s">
        <v>40</v>
      </c>
      <c r="B30" s="2">
        <f>B22+B23+B26+B27-B29</f>
        <v>44.457837034547239</v>
      </c>
      <c r="C30" s="17" t="s">
        <v>28</v>
      </c>
      <c r="D30" s="6">
        <f>D22+D23+D26+D27-D29</f>
        <v>33.020599913279625</v>
      </c>
      <c r="E30" s="17" t="s">
        <v>28</v>
      </c>
      <c r="F30" s="24" t="s">
        <v>39</v>
      </c>
    </row>
    <row r="31" spans="1:6" ht="15">
      <c r="A31" s="13" t="s">
        <v>41</v>
      </c>
      <c r="B31" s="17" t="s">
        <v>28</v>
      </c>
      <c r="C31" s="2">
        <f>C22+C23+C26-C28-C29</f>
        <v>45.426937164627802</v>
      </c>
      <c r="D31" s="17" t="s">
        <v>28</v>
      </c>
      <c r="E31" s="6">
        <f>E22+E23+E26-E28-E29</f>
        <v>33.020599913279625</v>
      </c>
      <c r="F31" s="24" t="s">
        <v>39</v>
      </c>
    </row>
    <row r="32" spans="1:6" ht="15">
      <c r="A32" s="4" t="s">
        <v>11</v>
      </c>
      <c r="B32" s="5"/>
      <c r="C32" s="5"/>
      <c r="D32" s="5"/>
      <c r="E32" s="5"/>
      <c r="F32" s="23"/>
    </row>
    <row r="33" spans="1:6" ht="90">
      <c r="A33" s="13" t="s">
        <v>84</v>
      </c>
      <c r="B33" s="34">
        <v>4</v>
      </c>
      <c r="C33" s="34">
        <v>4</v>
      </c>
      <c r="D33" s="34">
        <v>128</v>
      </c>
      <c r="E33" s="34">
        <v>128</v>
      </c>
      <c r="F33" s="24" t="s">
        <v>99</v>
      </c>
    </row>
    <row r="34" spans="1:6" ht="60">
      <c r="A34" s="49" t="s">
        <v>85</v>
      </c>
      <c r="B34" s="35">
        <v>1</v>
      </c>
      <c r="C34" s="35">
        <v>1</v>
      </c>
      <c r="D34" s="34">
        <v>2</v>
      </c>
      <c r="E34" s="34">
        <v>2</v>
      </c>
      <c r="F34" s="42" t="s">
        <v>72</v>
      </c>
    </row>
    <row r="35" spans="1:6" ht="45">
      <c r="A35" s="48" t="s">
        <v>50</v>
      </c>
      <c r="B35" s="2">
        <f>B36+10*LOG10(B33/B34)-B37</f>
        <v>11.020599913279625</v>
      </c>
      <c r="C35" s="2">
        <f>C36+10*LOG10(C33/C34)-C37</f>
        <v>11.020599913279625</v>
      </c>
      <c r="D35" s="2">
        <f>D36+10*LOG10(D33/D18)-D37</f>
        <v>26.061799739838872</v>
      </c>
      <c r="E35" s="2">
        <f>E36+10*LOG10(E33/E18)-E37</f>
        <v>26.061799739838872</v>
      </c>
      <c r="F35" s="24" t="s">
        <v>52</v>
      </c>
    </row>
    <row r="36" spans="1:6" ht="45">
      <c r="A36" s="48" t="s">
        <v>86</v>
      </c>
      <c r="B36" s="34">
        <v>5</v>
      </c>
      <c r="C36" s="34">
        <v>5</v>
      </c>
      <c r="D36" s="6">
        <v>8</v>
      </c>
      <c r="E36" s="6">
        <v>8</v>
      </c>
      <c r="F36" s="24" t="s">
        <v>108</v>
      </c>
    </row>
    <row r="37" spans="1:6" ht="60">
      <c r="A37" s="49" t="s">
        <v>58</v>
      </c>
      <c r="B37" s="29">
        <v>0</v>
      </c>
      <c r="C37" s="29">
        <v>0</v>
      </c>
      <c r="D37" s="29">
        <v>0</v>
      </c>
      <c r="E37" s="29">
        <v>0</v>
      </c>
      <c r="F37" s="56" t="s">
        <v>51</v>
      </c>
    </row>
    <row r="38" spans="1:6" ht="75">
      <c r="A38" s="52" t="s">
        <v>87</v>
      </c>
      <c r="B38" s="2">
        <v>0</v>
      </c>
      <c r="C38" s="2">
        <v>0</v>
      </c>
      <c r="D38" s="29">
        <v>0</v>
      </c>
      <c r="E38" s="29">
        <v>0</v>
      </c>
      <c r="F38" s="58" t="s">
        <v>75</v>
      </c>
    </row>
    <row r="39" spans="1:6" ht="30">
      <c r="A39" s="13" t="s">
        <v>12</v>
      </c>
      <c r="B39" s="2">
        <v>1</v>
      </c>
      <c r="C39" s="2">
        <v>1</v>
      </c>
      <c r="D39" s="6">
        <v>3</v>
      </c>
      <c r="E39" s="6">
        <v>3</v>
      </c>
      <c r="F39" s="23" t="s">
        <v>36</v>
      </c>
    </row>
    <row r="40" spans="1:6" ht="30">
      <c r="A40" s="13" t="s">
        <v>13</v>
      </c>
      <c r="B40" s="6">
        <v>7</v>
      </c>
      <c r="C40" s="6">
        <v>7</v>
      </c>
      <c r="D40" s="6">
        <v>5</v>
      </c>
      <c r="E40" s="6">
        <v>5</v>
      </c>
      <c r="F40" s="59" t="s">
        <v>76</v>
      </c>
    </row>
    <row r="41" spans="1:6" ht="15">
      <c r="A41" s="13" t="s">
        <v>14</v>
      </c>
      <c r="B41" s="6">
        <v>-174</v>
      </c>
      <c r="C41" s="6">
        <v>-174</v>
      </c>
      <c r="D41" s="6">
        <v>-174</v>
      </c>
      <c r="E41" s="2">
        <v>-174</v>
      </c>
      <c r="F41" s="23"/>
    </row>
    <row r="42" spans="1:6" ht="30">
      <c r="A42" s="28" t="s">
        <v>88</v>
      </c>
      <c r="B42" s="29">
        <v>-999</v>
      </c>
      <c r="C42" s="29" t="s">
        <v>28</v>
      </c>
      <c r="D42" s="29">
        <v>-999</v>
      </c>
      <c r="E42" s="29" t="s">
        <v>28</v>
      </c>
      <c r="F42" s="58" t="s">
        <v>53</v>
      </c>
    </row>
    <row r="43" spans="1:6" ht="30">
      <c r="A43" s="28" t="s">
        <v>15</v>
      </c>
      <c r="B43" s="29" t="s">
        <v>28</v>
      </c>
      <c r="C43" s="29">
        <v>-999</v>
      </c>
      <c r="D43" s="29" t="s">
        <v>28</v>
      </c>
      <c r="E43" s="29">
        <v>-999</v>
      </c>
      <c r="F43" s="58" t="s">
        <v>53</v>
      </c>
    </row>
    <row r="44" spans="1:6" ht="30">
      <c r="A44" s="13" t="s">
        <v>89</v>
      </c>
      <c r="B44" s="2">
        <f>10*LOG10(10^((B40+B41)/10)+10^(B42/10))</f>
        <v>-167.00000000000003</v>
      </c>
      <c r="C44" s="17" t="s">
        <v>28</v>
      </c>
      <c r="D44" s="2">
        <f>10*LOG10(10^((D40+D41)/10)+10^(D42/10))</f>
        <v>-169.00000000000003</v>
      </c>
      <c r="E44" s="17" t="s">
        <v>28</v>
      </c>
      <c r="F44" s="23"/>
    </row>
    <row r="45" spans="1:6" ht="30">
      <c r="A45" s="13" t="s">
        <v>90</v>
      </c>
      <c r="B45" s="17" t="s">
        <v>28</v>
      </c>
      <c r="C45" s="2">
        <f>10*LOG10(10^((C40+C41)/10)+10^(C43/10))</f>
        <v>-167.00000000000003</v>
      </c>
      <c r="D45" s="17" t="s">
        <v>28</v>
      </c>
      <c r="E45" s="2">
        <f>10*LOG10(10^((E40+E41)/10)+10^(E43/10))</f>
        <v>-169.00000000000003</v>
      </c>
      <c r="F45" s="23"/>
    </row>
    <row r="46" spans="1:6" ht="30">
      <c r="A46" s="15" t="s">
        <v>91</v>
      </c>
      <c r="B46" s="38">
        <f>48*12*120*1000</f>
        <v>69120000</v>
      </c>
      <c r="C46" s="16" t="s">
        <v>28</v>
      </c>
      <c r="D46" s="38">
        <f>1*12*120*1000</f>
        <v>1440000</v>
      </c>
      <c r="E46" s="16" t="s">
        <v>28</v>
      </c>
      <c r="F46" s="58" t="s">
        <v>100</v>
      </c>
    </row>
    <row r="47" spans="1:6" ht="30">
      <c r="A47" s="15" t="s">
        <v>92</v>
      </c>
      <c r="B47" s="16" t="s">
        <v>28</v>
      </c>
      <c r="C47" s="38">
        <f>60*12*120*1000</f>
        <v>86400000</v>
      </c>
      <c r="D47" s="16" t="s">
        <v>28</v>
      </c>
      <c r="E47" s="38">
        <f>66*12*120*1000</f>
        <v>95040000</v>
      </c>
      <c r="F47" s="58" t="s">
        <v>100</v>
      </c>
    </row>
    <row r="48" spans="1:6" ht="15">
      <c r="A48" s="13" t="s">
        <v>16</v>
      </c>
      <c r="B48" s="2">
        <f>B44+10*LOG10(B46)</f>
        <v>-88.603962705291664</v>
      </c>
      <c r="C48" s="2" t="s">
        <v>28</v>
      </c>
      <c r="D48" s="2">
        <f>D44+10*LOG10(D46)</f>
        <v>-107.41637507904753</v>
      </c>
      <c r="E48" s="17" t="s">
        <v>28</v>
      </c>
      <c r="F48" s="23"/>
    </row>
    <row r="49" spans="1:6" ht="15">
      <c r="A49" s="13" t="s">
        <v>17</v>
      </c>
      <c r="B49" s="17" t="s">
        <v>28</v>
      </c>
      <c r="C49" s="2">
        <f>C45+10*LOG10(C47)</f>
        <v>-87.634862575211102</v>
      </c>
      <c r="D49" s="17" t="s">
        <v>28</v>
      </c>
      <c r="E49" s="2">
        <f>E45+10*LOG10(E47)</f>
        <v>-89.220935723628841</v>
      </c>
      <c r="F49" s="23"/>
    </row>
    <row r="50" spans="1:6" ht="15">
      <c r="A50" s="15" t="s">
        <v>18</v>
      </c>
      <c r="B50" s="16">
        <v>-2.1</v>
      </c>
      <c r="C50" s="16" t="s">
        <v>28</v>
      </c>
      <c r="D50" s="16">
        <v>-3.02</v>
      </c>
      <c r="E50" s="16" t="s">
        <v>28</v>
      </c>
      <c r="F50" s="58" t="s">
        <v>42</v>
      </c>
    </row>
    <row r="51" spans="1:6" ht="15">
      <c r="A51" s="15" t="s">
        <v>19</v>
      </c>
      <c r="B51" s="16" t="s">
        <v>28</v>
      </c>
      <c r="C51" s="16">
        <v>1.5</v>
      </c>
      <c r="D51" s="16" t="s">
        <v>28</v>
      </c>
      <c r="E51" s="16">
        <v>-9.5</v>
      </c>
      <c r="F51" s="58" t="s">
        <v>42</v>
      </c>
    </row>
    <row r="52" spans="1:6" ht="15">
      <c r="A52" s="13" t="s">
        <v>20</v>
      </c>
      <c r="B52" s="2">
        <v>2</v>
      </c>
      <c r="C52" s="2">
        <v>2</v>
      </c>
      <c r="D52" s="6">
        <v>2</v>
      </c>
      <c r="E52" s="6">
        <v>2</v>
      </c>
      <c r="F52" s="23" t="s">
        <v>36</v>
      </c>
    </row>
    <row r="53" spans="1:6" ht="30">
      <c r="A53" s="48" t="s">
        <v>93</v>
      </c>
      <c r="B53" s="6">
        <v>0</v>
      </c>
      <c r="C53" s="2" t="s">
        <v>28</v>
      </c>
      <c r="D53" s="6">
        <v>0</v>
      </c>
      <c r="E53" s="6" t="s">
        <v>28</v>
      </c>
      <c r="F53" s="23" t="s">
        <v>43</v>
      </c>
    </row>
    <row r="54" spans="1:6" ht="33.75" customHeight="1">
      <c r="A54" s="48" t="s">
        <v>94</v>
      </c>
      <c r="B54" s="17" t="s">
        <v>28</v>
      </c>
      <c r="C54" s="6">
        <v>0</v>
      </c>
      <c r="D54" s="17" t="s">
        <v>28</v>
      </c>
      <c r="E54" s="6">
        <v>0</v>
      </c>
      <c r="F54" s="23" t="s">
        <v>43</v>
      </c>
    </row>
    <row r="55" spans="1:6" ht="30">
      <c r="A55" s="13" t="s">
        <v>44</v>
      </c>
      <c r="B55" s="2">
        <f>B48+B50+B52-B53</f>
        <v>-88.703962705291659</v>
      </c>
      <c r="C55" s="17" t="s">
        <v>28</v>
      </c>
      <c r="D55" s="2">
        <f>D48+D50+D52-D53</f>
        <v>-108.43637507904752</v>
      </c>
      <c r="E55" s="17" t="s">
        <v>28</v>
      </c>
      <c r="F55" s="23" t="s">
        <v>54</v>
      </c>
    </row>
    <row r="56" spans="1:6" ht="30">
      <c r="A56" s="13" t="s">
        <v>45</v>
      </c>
      <c r="B56" s="17" t="s">
        <v>28</v>
      </c>
      <c r="C56" s="2">
        <f>C49+C51+C52-C54</f>
        <v>-84.134862575211102</v>
      </c>
      <c r="D56" s="2" t="s">
        <v>28</v>
      </c>
      <c r="E56" s="2">
        <f>E49+E51+E52-E54</f>
        <v>-96.720935723628841</v>
      </c>
      <c r="F56" s="23" t="s">
        <v>54</v>
      </c>
    </row>
    <row r="57" spans="1:6" ht="30">
      <c r="A57" s="53" t="s">
        <v>95</v>
      </c>
      <c r="B57" s="8">
        <f>B30+B35+B38-B39-B55</f>
        <v>143.18239965311852</v>
      </c>
      <c r="C57" s="8" t="s">
        <v>28</v>
      </c>
      <c r="D57" s="8">
        <f>D30+D35+D38-D39-D55</f>
        <v>164.51877473216604</v>
      </c>
      <c r="E57" s="8" t="s">
        <v>28</v>
      </c>
      <c r="F57" s="25" t="s">
        <v>101</v>
      </c>
    </row>
    <row r="58" spans="1:6" ht="30">
      <c r="A58" s="53" t="s">
        <v>96</v>
      </c>
      <c r="B58" s="8" t="s">
        <v>28</v>
      </c>
      <c r="C58" s="8">
        <f>C31+C35+C38-C39-C56</f>
        <v>139.58239965311853</v>
      </c>
      <c r="D58" s="8" t="s">
        <v>28</v>
      </c>
      <c r="E58" s="8">
        <f>E31+E35+E38-E39-E56</f>
        <v>152.80333537674733</v>
      </c>
      <c r="F58" s="25" t="s">
        <v>101</v>
      </c>
    </row>
    <row r="59" spans="1:6" ht="15">
      <c r="A59" s="4" t="s">
        <v>21</v>
      </c>
      <c r="B59" s="5"/>
      <c r="C59" s="5"/>
      <c r="D59" s="5"/>
      <c r="E59" s="5"/>
      <c r="F59" s="23"/>
    </row>
    <row r="60" spans="1:6" ht="30.75" customHeight="1">
      <c r="A60" s="28" t="s">
        <v>22</v>
      </c>
      <c r="B60" s="29">
        <v>0</v>
      </c>
      <c r="C60" s="29">
        <v>0</v>
      </c>
      <c r="D60" s="29">
        <v>0</v>
      </c>
      <c r="E60" s="29">
        <v>0</v>
      </c>
      <c r="F60" s="65" t="s">
        <v>66</v>
      </c>
    </row>
    <row r="61" spans="1:6" ht="30">
      <c r="A61" s="28" t="s">
        <v>23</v>
      </c>
      <c r="B61" s="29">
        <v>0</v>
      </c>
      <c r="C61" s="30" t="s">
        <v>28</v>
      </c>
      <c r="D61" s="29">
        <v>0</v>
      </c>
      <c r="E61" s="30" t="s">
        <v>28</v>
      </c>
      <c r="F61" s="66"/>
    </row>
    <row r="62" spans="1:6" ht="30">
      <c r="A62" s="28" t="s">
        <v>24</v>
      </c>
      <c r="B62" s="30" t="s">
        <v>28</v>
      </c>
      <c r="C62" s="29">
        <v>0</v>
      </c>
      <c r="D62" s="30" t="s">
        <v>28</v>
      </c>
      <c r="E62" s="29">
        <v>0</v>
      </c>
      <c r="F62" s="66"/>
    </row>
    <row r="63" spans="1:6" ht="15">
      <c r="A63" s="28" t="s">
        <v>25</v>
      </c>
      <c r="B63" s="29">
        <v>0</v>
      </c>
      <c r="C63" s="29">
        <v>0</v>
      </c>
      <c r="D63" s="29">
        <v>0</v>
      </c>
      <c r="E63" s="29">
        <v>0</v>
      </c>
      <c r="F63" s="66"/>
    </row>
    <row r="64" spans="1:6" ht="15">
      <c r="A64" s="28" t="s">
        <v>26</v>
      </c>
      <c r="B64" s="29">
        <v>0</v>
      </c>
      <c r="C64" s="29">
        <v>0</v>
      </c>
      <c r="D64" s="29">
        <v>0</v>
      </c>
      <c r="E64" s="29">
        <v>0</v>
      </c>
      <c r="F64" s="66"/>
    </row>
    <row r="65" spans="1:6" ht="15">
      <c r="A65" s="28" t="s">
        <v>27</v>
      </c>
      <c r="B65" s="29">
        <v>0</v>
      </c>
      <c r="C65" s="29">
        <v>0</v>
      </c>
      <c r="D65" s="29">
        <v>0</v>
      </c>
      <c r="E65" s="29">
        <v>0</v>
      </c>
      <c r="F65" s="67"/>
    </row>
    <row r="66" spans="1:6" ht="30">
      <c r="A66" s="53" t="s">
        <v>97</v>
      </c>
      <c r="B66" s="8">
        <f>B57-B61+B63-B64+B65</f>
        <v>143.18239965311852</v>
      </c>
      <c r="C66" s="8" t="s">
        <v>28</v>
      </c>
      <c r="D66" s="8">
        <f>D57-D61+D63-D64+D65</f>
        <v>164.51877473216604</v>
      </c>
      <c r="E66" s="8" t="s">
        <v>28</v>
      </c>
      <c r="F66" s="25" t="s">
        <v>46</v>
      </c>
    </row>
    <row r="67" spans="1:6" ht="30">
      <c r="A67" s="9" t="s">
        <v>98</v>
      </c>
      <c r="B67" s="8" t="s">
        <v>28</v>
      </c>
      <c r="C67" s="8">
        <f>C58-C62+C63-C64+C65</f>
        <v>139.58239965311853</v>
      </c>
      <c r="D67" s="8" t="s">
        <v>28</v>
      </c>
      <c r="E67" s="8">
        <f>E58-E62+E63-E64+E65</f>
        <v>152.80333537674733</v>
      </c>
      <c r="F67" s="25" t="s">
        <v>46</v>
      </c>
    </row>
    <row r="69" spans="1:6" ht="15">
      <c r="A69" s="9" t="s">
        <v>55</v>
      </c>
      <c r="B69" s="8">
        <f>B22+B27-B55+B26+B38</f>
        <v>110.10000000000002</v>
      </c>
      <c r="C69" s="8" t="s">
        <v>28</v>
      </c>
      <c r="D69" s="8">
        <f>D22+D27-D55+D26+D38</f>
        <v>131.43637507904754</v>
      </c>
      <c r="E69" s="8" t="s">
        <v>28</v>
      </c>
      <c r="F69" s="25" t="s">
        <v>46</v>
      </c>
    </row>
    <row r="70" spans="1:6" ht="15">
      <c r="A70" s="9" t="s">
        <v>56</v>
      </c>
      <c r="B70" s="8" t="s">
        <v>28</v>
      </c>
      <c r="C70" s="8">
        <f>C22-C28-C56+C26+C38</f>
        <v>106.50000000000003</v>
      </c>
      <c r="D70" s="8" t="s">
        <v>28</v>
      </c>
      <c r="E70" s="8">
        <f>E22-E28-E56+E26+E38</f>
        <v>119.72093572362884</v>
      </c>
      <c r="F70" s="25" t="s">
        <v>46</v>
      </c>
    </row>
    <row r="74" spans="1:6">
      <c r="E74" s="10"/>
    </row>
    <row r="75" spans="1:6" s="20" customFormat="1" ht="15">
      <c r="A75" s="11"/>
      <c r="B75" s="10"/>
      <c r="C75" s="10"/>
      <c r="D75" s="10"/>
      <c r="E75" s="12"/>
      <c r="F75" s="54"/>
    </row>
    <row r="77" spans="1:6" ht="15">
      <c r="A77" s="20"/>
      <c r="B77" s="21"/>
      <c r="C77" s="21"/>
      <c r="D77" s="21"/>
      <c r="E77" s="22"/>
      <c r="F77" s="20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0" sqref="A10"/>
    </sheetView>
  </sheetViews>
  <sheetFormatPr defaultColWidth="9" defaultRowHeight="14.25"/>
  <cols>
    <col min="1" max="1" width="62.125" style="1" customWidth="1"/>
    <col min="2" max="2" width="15.625" style="10" customWidth="1"/>
    <col min="3" max="5" width="15.625" style="1" customWidth="1"/>
    <col min="6" max="16384" width="9" style="1"/>
  </cols>
  <sheetData>
    <row r="1" spans="1:5">
      <c r="A1" s="55"/>
      <c r="B1" s="68" t="s">
        <v>73</v>
      </c>
      <c r="C1" s="69"/>
      <c r="D1" s="69"/>
      <c r="E1" s="70"/>
    </row>
    <row r="2" spans="1:5" ht="29.25" customHeight="1">
      <c r="A2" s="60" t="s">
        <v>1</v>
      </c>
      <c r="B2" s="26" t="s">
        <v>71</v>
      </c>
      <c r="C2" s="27" t="s">
        <v>67</v>
      </c>
      <c r="D2" s="27" t="s">
        <v>68</v>
      </c>
      <c r="E2" s="40" t="s">
        <v>69</v>
      </c>
    </row>
    <row r="3" spans="1:5" ht="15">
      <c r="A3" s="48" t="s">
        <v>2</v>
      </c>
      <c r="B3" s="36">
        <v>28</v>
      </c>
      <c r="C3" s="36">
        <v>28</v>
      </c>
      <c r="D3" s="36">
        <v>28</v>
      </c>
      <c r="E3" s="36">
        <v>28</v>
      </c>
    </row>
    <row r="4" spans="1:5" ht="15">
      <c r="A4" s="48" t="s">
        <v>37</v>
      </c>
      <c r="B4" s="36">
        <v>100</v>
      </c>
      <c r="C4" s="36">
        <v>100</v>
      </c>
      <c r="D4" s="36">
        <v>100</v>
      </c>
      <c r="E4" s="36">
        <v>100</v>
      </c>
    </row>
    <row r="5" spans="1:5" ht="15">
      <c r="A5" s="48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>
      <c r="A6" s="48" t="s">
        <v>4</v>
      </c>
      <c r="B6" s="17" t="s">
        <v>28</v>
      </c>
      <c r="C6" s="17" t="s">
        <v>28</v>
      </c>
      <c r="D6" s="17" t="s">
        <v>28</v>
      </c>
      <c r="E6" s="17" t="s">
        <v>28</v>
      </c>
    </row>
    <row r="7" spans="1:5" ht="15">
      <c r="A7" s="48" t="s">
        <v>5</v>
      </c>
      <c r="B7" s="7">
        <v>0.01</v>
      </c>
      <c r="C7" s="7">
        <v>0.01</v>
      </c>
      <c r="D7" s="7">
        <v>0.01</v>
      </c>
      <c r="E7" s="7">
        <v>0.01</v>
      </c>
    </row>
    <row r="8" spans="1:5" ht="15">
      <c r="A8" s="48" t="s">
        <v>6</v>
      </c>
      <c r="B8" s="17" t="s">
        <v>28</v>
      </c>
      <c r="C8" s="17" t="s">
        <v>28</v>
      </c>
      <c r="D8" s="17" t="s">
        <v>28</v>
      </c>
      <c r="E8" s="17" t="s">
        <v>28</v>
      </c>
    </row>
    <row r="9" spans="1:5" ht="15">
      <c r="A9" s="28" t="s">
        <v>110</v>
      </c>
      <c r="B9" s="29" t="s">
        <v>64</v>
      </c>
      <c r="C9" s="29" t="s">
        <v>64</v>
      </c>
      <c r="D9" s="29" t="s">
        <v>64</v>
      </c>
      <c r="E9" s="29" t="s">
        <v>64</v>
      </c>
    </row>
    <row r="10" spans="1:5" ht="15">
      <c r="A10" s="48" t="s">
        <v>29</v>
      </c>
      <c r="B10" s="2">
        <v>3</v>
      </c>
      <c r="C10" s="2">
        <v>3</v>
      </c>
      <c r="D10" s="2">
        <v>3</v>
      </c>
      <c r="E10" s="2">
        <v>3</v>
      </c>
    </row>
    <row r="11" spans="1:5">
      <c r="A11" s="60" t="s">
        <v>7</v>
      </c>
      <c r="B11" s="5"/>
      <c r="C11" s="5"/>
      <c r="D11" s="5"/>
      <c r="E11" s="5"/>
    </row>
    <row r="12" spans="1:5" ht="15" customHeight="1">
      <c r="A12" s="48" t="s">
        <v>77</v>
      </c>
      <c r="B12" s="34">
        <v>128</v>
      </c>
      <c r="C12" s="34">
        <v>128</v>
      </c>
      <c r="D12" s="34">
        <v>128</v>
      </c>
      <c r="E12" s="34">
        <v>128</v>
      </c>
    </row>
    <row r="13" spans="1:5" ht="15">
      <c r="A13" s="48" t="s">
        <v>78</v>
      </c>
      <c r="B13" s="34">
        <v>2</v>
      </c>
      <c r="C13" s="34">
        <v>2</v>
      </c>
      <c r="D13" s="34">
        <v>2</v>
      </c>
      <c r="E13" s="34">
        <v>2</v>
      </c>
    </row>
    <row r="14" spans="1:5" ht="15">
      <c r="A14" s="41" t="s">
        <v>79</v>
      </c>
      <c r="B14" s="2">
        <v>2</v>
      </c>
      <c r="C14" s="2">
        <v>2</v>
      </c>
      <c r="D14" s="2">
        <v>2</v>
      </c>
      <c r="E14" s="2">
        <v>2</v>
      </c>
    </row>
    <row r="15" spans="1:5" ht="15">
      <c r="A15" s="13" t="s">
        <v>80</v>
      </c>
      <c r="B15" s="34">
        <v>3</v>
      </c>
      <c r="C15" s="34">
        <v>3</v>
      </c>
      <c r="D15" s="34">
        <v>3</v>
      </c>
      <c r="E15" s="34">
        <v>3</v>
      </c>
    </row>
    <row r="16" spans="1:5" ht="15">
      <c r="A16" s="48" t="s">
        <v>81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>
      <c r="A17" s="48" t="s">
        <v>38</v>
      </c>
      <c r="B17" s="2">
        <f>B15+10*LOG10(B41/1000000)</f>
        <v>21.396037294708371</v>
      </c>
      <c r="C17" s="2">
        <f>C15+10*LOG10(C41/1000000)</f>
        <v>21.396037294708371</v>
      </c>
      <c r="D17" s="2">
        <f>D15+10*LOG10(D41/1000000)</f>
        <v>18.385737338068559</v>
      </c>
      <c r="E17" s="2">
        <f>E15+10*LOG10(E41/1000000)</f>
        <v>18.385737338068559</v>
      </c>
    </row>
    <row r="18" spans="1:5" ht="45">
      <c r="A18" s="50" t="s">
        <v>57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>
      <c r="A19" s="48" t="s">
        <v>82</v>
      </c>
      <c r="B19" s="2">
        <v>8</v>
      </c>
      <c r="C19" s="2">
        <v>8</v>
      </c>
      <c r="D19" s="2">
        <v>8</v>
      </c>
      <c r="E19" s="2">
        <v>8</v>
      </c>
    </row>
    <row r="20" spans="1:5" ht="45">
      <c r="A20" s="49" t="s">
        <v>59</v>
      </c>
      <c r="B20" s="29">
        <v>0</v>
      </c>
      <c r="C20" s="29">
        <v>0</v>
      </c>
      <c r="D20" s="29">
        <v>0</v>
      </c>
      <c r="E20" s="29">
        <v>0</v>
      </c>
    </row>
    <row r="21" spans="1:5" ht="61.5" customHeight="1">
      <c r="A21" s="51" t="s">
        <v>83</v>
      </c>
      <c r="B21" s="29">
        <v>0</v>
      </c>
      <c r="C21" s="29">
        <v>0</v>
      </c>
      <c r="D21" s="29">
        <v>0</v>
      </c>
      <c r="E21" s="29">
        <v>0</v>
      </c>
    </row>
    <row r="22" spans="1:5" ht="15">
      <c r="A22" s="48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>
      <c r="A23" s="48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>
      <c r="A24" s="48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>
      <c r="A25" s="48" t="s">
        <v>40</v>
      </c>
      <c r="B25" s="2">
        <f>B17+B18+B21+B22-B24</f>
        <v>44.457837034547239</v>
      </c>
      <c r="C25" s="2">
        <f>C17+C18+C21+C22-C24</f>
        <v>44.457837034547239</v>
      </c>
      <c r="D25" s="2">
        <f>D17+D18+D21+D22-D24</f>
        <v>41.447537077907427</v>
      </c>
      <c r="E25" s="2">
        <f>E17+E18+E21+E22-E24</f>
        <v>41.447537077907427</v>
      </c>
    </row>
    <row r="26" spans="1:5" ht="15">
      <c r="A26" s="48" t="s">
        <v>41</v>
      </c>
      <c r="B26" s="17" t="s">
        <v>28</v>
      </c>
      <c r="C26" s="17" t="s">
        <v>28</v>
      </c>
      <c r="D26" s="17" t="s">
        <v>28</v>
      </c>
      <c r="E26" s="17" t="s">
        <v>28</v>
      </c>
    </row>
    <row r="27" spans="1:5">
      <c r="A27" s="60" t="s">
        <v>11</v>
      </c>
      <c r="B27" s="5"/>
      <c r="C27" s="5"/>
      <c r="D27" s="5"/>
      <c r="E27" s="5"/>
    </row>
    <row r="28" spans="1:5" ht="15">
      <c r="A28" s="48" t="s">
        <v>84</v>
      </c>
      <c r="B28" s="34">
        <v>8</v>
      </c>
      <c r="C28" s="34">
        <v>4</v>
      </c>
      <c r="D28" s="34">
        <v>8</v>
      </c>
      <c r="E28" s="34">
        <v>4</v>
      </c>
    </row>
    <row r="29" spans="1:5" ht="15">
      <c r="A29" s="48" t="s">
        <v>85</v>
      </c>
      <c r="B29" s="34">
        <v>2</v>
      </c>
      <c r="C29" s="34">
        <v>1</v>
      </c>
      <c r="D29" s="34">
        <v>2</v>
      </c>
      <c r="E29" s="34">
        <v>1</v>
      </c>
    </row>
    <row r="30" spans="1:5" ht="45">
      <c r="A30" s="48" t="s">
        <v>50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>
      <c r="A31" s="48" t="s">
        <v>86</v>
      </c>
      <c r="B31" s="2">
        <v>5</v>
      </c>
      <c r="C31" s="2">
        <v>5</v>
      </c>
      <c r="D31" s="2">
        <v>5</v>
      </c>
      <c r="E31" s="2">
        <v>5</v>
      </c>
    </row>
    <row r="32" spans="1:5" ht="45">
      <c r="A32" s="31" t="s">
        <v>58</v>
      </c>
      <c r="B32" s="29">
        <v>0</v>
      </c>
      <c r="C32" s="29">
        <v>0</v>
      </c>
      <c r="D32" s="29">
        <v>0</v>
      </c>
      <c r="E32" s="29">
        <v>0</v>
      </c>
    </row>
    <row r="33" spans="1:5" ht="28.5">
      <c r="A33" s="61" t="s">
        <v>102</v>
      </c>
      <c r="B33" s="2">
        <v>0</v>
      </c>
      <c r="C33" s="2">
        <v>0</v>
      </c>
      <c r="D33" s="2">
        <v>0</v>
      </c>
      <c r="E33" s="2">
        <v>0</v>
      </c>
    </row>
    <row r="34" spans="1:5" ht="30">
      <c r="A34" s="48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>
      <c r="A35" s="48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>
      <c r="A36" s="48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15">
      <c r="A37" s="49" t="s">
        <v>88</v>
      </c>
      <c r="B37" s="29">
        <v>-999</v>
      </c>
      <c r="C37" s="29">
        <v>-999</v>
      </c>
      <c r="D37" s="29">
        <v>-999</v>
      </c>
      <c r="E37" s="29">
        <v>-999</v>
      </c>
    </row>
    <row r="38" spans="1:5" ht="15">
      <c r="A38" s="50" t="s">
        <v>15</v>
      </c>
      <c r="B38" s="2" t="s">
        <v>28</v>
      </c>
      <c r="C38" s="2" t="s">
        <v>28</v>
      </c>
      <c r="D38" s="2" t="s">
        <v>28</v>
      </c>
      <c r="E38" s="2" t="s">
        <v>28</v>
      </c>
    </row>
    <row r="39" spans="1:5" ht="30">
      <c r="A39" s="48" t="s">
        <v>103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">
        <f>10*LOG10(10^((E35+E36)/10)+10^(E37/10))</f>
        <v>-167.00000000000003</v>
      </c>
    </row>
    <row r="40" spans="1:5" ht="30">
      <c r="A40" s="48" t="s">
        <v>104</v>
      </c>
      <c r="B40" s="17" t="s">
        <v>28</v>
      </c>
      <c r="C40" s="17" t="s">
        <v>28</v>
      </c>
      <c r="D40" s="17" t="s">
        <v>28</v>
      </c>
      <c r="E40" s="17" t="s">
        <v>28</v>
      </c>
    </row>
    <row r="41" spans="1:5" ht="15">
      <c r="A41" s="61" t="s">
        <v>91</v>
      </c>
      <c r="B41" s="34">
        <f t="shared" ref="B41:C41" si="0">48*12*120*1000</f>
        <v>69120000</v>
      </c>
      <c r="C41" s="34">
        <f t="shared" si="0"/>
        <v>69120000</v>
      </c>
      <c r="D41" s="34">
        <f>24*12*120*1000</f>
        <v>34560000</v>
      </c>
      <c r="E41" s="34">
        <f>24*12*120*1000</f>
        <v>34560000</v>
      </c>
    </row>
    <row r="42" spans="1:5" ht="15">
      <c r="A42" s="61" t="s">
        <v>92</v>
      </c>
      <c r="B42" s="2" t="s">
        <v>28</v>
      </c>
      <c r="C42" s="2" t="s">
        <v>28</v>
      </c>
      <c r="D42" s="2" t="s">
        <v>28</v>
      </c>
      <c r="E42" s="2" t="s">
        <v>28</v>
      </c>
    </row>
    <row r="43" spans="1:5" ht="15">
      <c r="A43" s="48" t="s">
        <v>16</v>
      </c>
      <c r="B43" s="2">
        <f>B39+10*LOG10(B41)</f>
        <v>-88.603962705291664</v>
      </c>
      <c r="C43" s="2">
        <f>C39+10*LOG10(C41)</f>
        <v>-88.603962705291664</v>
      </c>
      <c r="D43" s="2">
        <f>D39+10*LOG10(D41)</f>
        <v>-91.614262661931477</v>
      </c>
      <c r="E43" s="2">
        <f>E39+10*LOG10(E41)</f>
        <v>-91.614262661931477</v>
      </c>
    </row>
    <row r="44" spans="1:5" ht="15">
      <c r="A44" s="48" t="s">
        <v>17</v>
      </c>
      <c r="B44" s="17" t="s">
        <v>28</v>
      </c>
      <c r="C44" s="17" t="s">
        <v>28</v>
      </c>
      <c r="D44" s="17" t="s">
        <v>28</v>
      </c>
      <c r="E44" s="17" t="s">
        <v>28</v>
      </c>
    </row>
    <row r="45" spans="1:5" ht="15">
      <c r="A45" s="52" t="s">
        <v>18</v>
      </c>
      <c r="B45" s="16">
        <v>-6</v>
      </c>
      <c r="C45" s="16">
        <v>-2.1</v>
      </c>
      <c r="D45" s="16">
        <v>-3</v>
      </c>
      <c r="E45" s="16">
        <v>0.9</v>
      </c>
    </row>
    <row r="46" spans="1:5" ht="15">
      <c r="A46" s="61" t="s">
        <v>19</v>
      </c>
      <c r="B46" s="2" t="s">
        <v>28</v>
      </c>
      <c r="C46" s="2" t="s">
        <v>28</v>
      </c>
      <c r="D46" s="2" t="s">
        <v>28</v>
      </c>
      <c r="E46" s="2" t="s">
        <v>28</v>
      </c>
    </row>
    <row r="47" spans="1:5" ht="15">
      <c r="A47" s="48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>
      <c r="A48" s="48" t="s">
        <v>93</v>
      </c>
      <c r="B48" s="6">
        <v>0</v>
      </c>
      <c r="C48" s="6">
        <v>0</v>
      </c>
      <c r="D48" s="6">
        <v>0</v>
      </c>
      <c r="E48" s="6">
        <v>0</v>
      </c>
    </row>
    <row r="49" spans="1:5" ht="33.75" customHeight="1">
      <c r="A49" s="48" t="s">
        <v>94</v>
      </c>
      <c r="B49" s="17" t="s">
        <v>28</v>
      </c>
      <c r="C49" s="17" t="s">
        <v>28</v>
      </c>
      <c r="D49" s="17" t="s">
        <v>28</v>
      </c>
      <c r="E49" s="17" t="s">
        <v>28</v>
      </c>
    </row>
    <row r="50" spans="1:5" ht="30">
      <c r="A50" s="48" t="s">
        <v>44</v>
      </c>
      <c r="B50" s="2">
        <f>B43+B45+B47-B48</f>
        <v>-92.603962705291664</v>
      </c>
      <c r="C50" s="2">
        <f>C43+C45+C47-C48</f>
        <v>-88.703962705291659</v>
      </c>
      <c r="D50" s="2">
        <f>D43+D45+D47-D48</f>
        <v>-92.614262661931477</v>
      </c>
      <c r="E50" s="2">
        <f>E43+E45+E47-E48</f>
        <v>-88.714262661931471</v>
      </c>
    </row>
    <row r="51" spans="1:5" ht="30">
      <c r="A51" s="48" t="s">
        <v>45</v>
      </c>
      <c r="B51" s="17" t="s">
        <v>28</v>
      </c>
      <c r="C51" s="17" t="s">
        <v>28</v>
      </c>
      <c r="D51" s="17" t="s">
        <v>28</v>
      </c>
      <c r="E51" s="17" t="s">
        <v>28</v>
      </c>
    </row>
    <row r="52" spans="1:5" ht="30">
      <c r="A52" s="53" t="s">
        <v>95</v>
      </c>
      <c r="B52" s="8">
        <f t="shared" ref="B52:D52" si="1">B25+B30+B33-B34-B50</f>
        <v>147.08239965311853</v>
      </c>
      <c r="C52" s="8">
        <f>C25+C30+C33-C34-C50</f>
        <v>143.18239965311852</v>
      </c>
      <c r="D52" s="8">
        <f t="shared" si="1"/>
        <v>144.08239965311853</v>
      </c>
      <c r="E52" s="8">
        <f t="shared" ref="E52" si="2">E25+E30+E33-E34-E50</f>
        <v>140.18239965311852</v>
      </c>
    </row>
    <row r="53" spans="1:5" ht="30">
      <c r="A53" s="62" t="s">
        <v>96</v>
      </c>
      <c r="B53" s="33" t="s">
        <v>28</v>
      </c>
      <c r="C53" s="33" t="s">
        <v>28</v>
      </c>
      <c r="D53" s="33" t="s">
        <v>28</v>
      </c>
      <c r="E53" s="33" t="s">
        <v>28</v>
      </c>
    </row>
    <row r="54" spans="1:5">
      <c r="A54" s="60" t="s">
        <v>21</v>
      </c>
      <c r="B54" s="5"/>
      <c r="C54" s="5"/>
      <c r="D54" s="5"/>
      <c r="E54" s="5"/>
    </row>
    <row r="55" spans="1:5" ht="16.5" customHeight="1">
      <c r="A55" s="49" t="s">
        <v>22</v>
      </c>
      <c r="B55" s="29">
        <v>0</v>
      </c>
      <c r="C55" s="29">
        <v>0</v>
      </c>
      <c r="D55" s="29">
        <v>0</v>
      </c>
      <c r="E55" s="29">
        <v>0</v>
      </c>
    </row>
    <row r="56" spans="1:5" ht="30">
      <c r="A56" s="49" t="s">
        <v>23</v>
      </c>
      <c r="B56" s="29">
        <v>0</v>
      </c>
      <c r="C56" s="29">
        <v>0</v>
      </c>
      <c r="D56" s="29">
        <v>0</v>
      </c>
      <c r="E56" s="29">
        <v>0</v>
      </c>
    </row>
    <row r="57" spans="1:5" ht="30">
      <c r="A57" s="50" t="s">
        <v>24</v>
      </c>
      <c r="B57" s="32" t="s">
        <v>28</v>
      </c>
      <c r="C57" s="32" t="s">
        <v>28</v>
      </c>
      <c r="D57" s="32" t="s">
        <v>28</v>
      </c>
      <c r="E57" s="32" t="s">
        <v>28</v>
      </c>
    </row>
    <row r="58" spans="1:5" ht="15">
      <c r="A58" s="49" t="s">
        <v>25</v>
      </c>
      <c r="B58" s="29">
        <v>0</v>
      </c>
      <c r="C58" s="29">
        <v>0</v>
      </c>
      <c r="D58" s="29">
        <v>0</v>
      </c>
      <c r="E58" s="29">
        <v>0</v>
      </c>
    </row>
    <row r="59" spans="1:5" ht="15">
      <c r="A59" s="49" t="s">
        <v>26</v>
      </c>
      <c r="B59" s="29">
        <v>0</v>
      </c>
      <c r="C59" s="29">
        <v>0</v>
      </c>
      <c r="D59" s="29">
        <v>0</v>
      </c>
      <c r="E59" s="29">
        <v>0</v>
      </c>
    </row>
    <row r="60" spans="1:5" ht="15">
      <c r="A60" s="49" t="s">
        <v>27</v>
      </c>
      <c r="B60" s="29">
        <v>0</v>
      </c>
      <c r="C60" s="29">
        <v>0</v>
      </c>
      <c r="D60" s="29">
        <v>0</v>
      </c>
      <c r="E60" s="29">
        <v>0</v>
      </c>
    </row>
    <row r="61" spans="1:5" ht="30">
      <c r="A61" s="53" t="s">
        <v>105</v>
      </c>
      <c r="B61" s="8">
        <f t="shared" ref="B61:E61" si="3">B52-B56+B58-B59+B60</f>
        <v>147.08239965311853</v>
      </c>
      <c r="C61" s="8">
        <f>C52-C56+C58-C59+C60</f>
        <v>143.18239965311852</v>
      </c>
      <c r="D61" s="8">
        <f t="shared" si="3"/>
        <v>144.08239965311853</v>
      </c>
      <c r="E61" s="8">
        <f t="shared" si="3"/>
        <v>140.18239965311852</v>
      </c>
    </row>
    <row r="62" spans="1:5" ht="30">
      <c r="A62" s="62" t="s">
        <v>106</v>
      </c>
      <c r="B62" s="33" t="s">
        <v>28</v>
      </c>
      <c r="C62" s="33" t="s">
        <v>28</v>
      </c>
      <c r="D62" s="33" t="s">
        <v>28</v>
      </c>
      <c r="E62" s="33" t="s">
        <v>28</v>
      </c>
    </row>
    <row r="63" spans="1:5">
      <c r="C63" s="10"/>
      <c r="D63" s="10"/>
      <c r="E63" s="10"/>
    </row>
    <row r="64" spans="1:5" ht="15">
      <c r="A64" s="53" t="s">
        <v>55</v>
      </c>
      <c r="B64" s="8">
        <f>B17+B22-B50+B21+B33</f>
        <v>114.00000000000003</v>
      </c>
      <c r="C64" s="8">
        <f>C17+C22-C50+C21+C33</f>
        <v>110.10000000000002</v>
      </c>
      <c r="D64" s="8">
        <f>D17+D22-D50+D21+D33</f>
        <v>111.00000000000003</v>
      </c>
      <c r="E64" s="8">
        <f>E17+E22-E50+E21+E33</f>
        <v>107.10000000000002</v>
      </c>
    </row>
    <row r="65" spans="1:5" ht="15">
      <c r="A65" s="62" t="s">
        <v>56</v>
      </c>
      <c r="B65" s="33" t="s">
        <v>28</v>
      </c>
      <c r="C65" s="33" t="s">
        <v>28</v>
      </c>
      <c r="D65" s="33" t="s">
        <v>28</v>
      </c>
      <c r="E65" s="33" t="s">
        <v>28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ignoredErrors>
    <ignoredError sqref="D41 E41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0" sqref="A10"/>
    </sheetView>
  </sheetViews>
  <sheetFormatPr defaultColWidth="9" defaultRowHeight="14.25"/>
  <cols>
    <col min="1" max="1" width="62.125" style="1" customWidth="1"/>
    <col min="2" max="2" width="15.625" style="10" customWidth="1"/>
    <col min="3" max="5" width="15.625" style="1" customWidth="1"/>
    <col min="6" max="16384" width="9" style="1"/>
  </cols>
  <sheetData>
    <row r="1" spans="1:5">
      <c r="A1" s="55"/>
      <c r="B1" s="68" t="s">
        <v>73</v>
      </c>
      <c r="C1" s="69"/>
      <c r="D1" s="69"/>
      <c r="E1" s="70"/>
    </row>
    <row r="2" spans="1:5" ht="29.25" customHeight="1">
      <c r="A2" s="60" t="s">
        <v>1</v>
      </c>
      <c r="B2" s="26" t="s">
        <v>71</v>
      </c>
      <c r="C2" s="40" t="s">
        <v>67</v>
      </c>
      <c r="D2" s="40" t="s">
        <v>68</v>
      </c>
      <c r="E2" s="40" t="s">
        <v>69</v>
      </c>
    </row>
    <row r="3" spans="1:5" ht="15">
      <c r="A3" s="48" t="s">
        <v>2</v>
      </c>
      <c r="B3" s="36">
        <v>28</v>
      </c>
      <c r="C3" s="36">
        <v>28</v>
      </c>
      <c r="D3" s="36">
        <v>28</v>
      </c>
      <c r="E3" s="36">
        <v>28</v>
      </c>
    </row>
    <row r="4" spans="1:5" ht="15">
      <c r="A4" s="48" t="s">
        <v>37</v>
      </c>
      <c r="B4" s="36">
        <v>100</v>
      </c>
      <c r="C4" s="36">
        <v>100</v>
      </c>
      <c r="D4" s="36">
        <v>100</v>
      </c>
      <c r="E4" s="36">
        <v>100</v>
      </c>
    </row>
    <row r="5" spans="1:5" ht="15">
      <c r="A5" s="48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>
      <c r="A6" s="48" t="s">
        <v>4</v>
      </c>
      <c r="B6" s="34">
        <v>25000000</v>
      </c>
      <c r="C6" s="34">
        <v>25000000</v>
      </c>
      <c r="D6" s="34">
        <v>25000000</v>
      </c>
      <c r="E6" s="34">
        <v>25000000</v>
      </c>
    </row>
    <row r="7" spans="1:5" ht="15">
      <c r="A7" s="48" t="s">
        <v>5</v>
      </c>
      <c r="B7" s="17" t="s">
        <v>28</v>
      </c>
      <c r="C7" s="17" t="s">
        <v>28</v>
      </c>
      <c r="D7" s="17" t="s">
        <v>28</v>
      </c>
      <c r="E7" s="17" t="s">
        <v>28</v>
      </c>
    </row>
    <row r="8" spans="1:5" ht="15">
      <c r="A8" s="48" t="s">
        <v>6</v>
      </c>
      <c r="B8" s="7">
        <v>0.1</v>
      </c>
      <c r="C8" s="7">
        <v>0.1</v>
      </c>
      <c r="D8" s="7">
        <v>0.1</v>
      </c>
      <c r="E8" s="7">
        <v>0.1</v>
      </c>
    </row>
    <row r="9" spans="1:5" ht="15">
      <c r="A9" s="28" t="s">
        <v>110</v>
      </c>
      <c r="B9" s="29" t="s">
        <v>64</v>
      </c>
      <c r="C9" s="29" t="s">
        <v>64</v>
      </c>
      <c r="D9" s="29" t="s">
        <v>64</v>
      </c>
      <c r="E9" s="29" t="s">
        <v>64</v>
      </c>
    </row>
    <row r="10" spans="1:5" ht="15">
      <c r="A10" s="48" t="s">
        <v>29</v>
      </c>
      <c r="B10" s="2">
        <v>3</v>
      </c>
      <c r="C10" s="2">
        <v>3</v>
      </c>
      <c r="D10" s="2">
        <v>3</v>
      </c>
      <c r="E10" s="2">
        <v>3</v>
      </c>
    </row>
    <row r="11" spans="1:5">
      <c r="A11" s="60" t="s">
        <v>7</v>
      </c>
      <c r="B11" s="5"/>
      <c r="C11" s="5"/>
      <c r="D11" s="5"/>
      <c r="E11" s="5"/>
    </row>
    <row r="12" spans="1:5" ht="15" customHeight="1">
      <c r="A12" s="48" t="s">
        <v>77</v>
      </c>
      <c r="B12" s="34">
        <v>128</v>
      </c>
      <c r="C12" s="34">
        <v>128</v>
      </c>
      <c r="D12" s="34">
        <v>128</v>
      </c>
      <c r="E12" s="34">
        <v>128</v>
      </c>
    </row>
    <row r="13" spans="1:5" ht="15">
      <c r="A13" s="48" t="s">
        <v>78</v>
      </c>
      <c r="B13" s="34">
        <v>2</v>
      </c>
      <c r="C13" s="34">
        <v>2</v>
      </c>
      <c r="D13" s="34">
        <v>2</v>
      </c>
      <c r="E13" s="34">
        <v>2</v>
      </c>
    </row>
    <row r="14" spans="1:5" ht="15">
      <c r="A14" s="41" t="s">
        <v>79</v>
      </c>
      <c r="B14" s="2">
        <v>2</v>
      </c>
      <c r="C14" s="2">
        <v>2</v>
      </c>
      <c r="D14" s="2">
        <v>2</v>
      </c>
      <c r="E14" s="2">
        <v>2</v>
      </c>
    </row>
    <row r="15" spans="1:5" ht="15">
      <c r="A15" s="13" t="s">
        <v>80</v>
      </c>
      <c r="B15" s="34">
        <v>3</v>
      </c>
      <c r="C15" s="34">
        <v>3</v>
      </c>
      <c r="D15" s="34">
        <v>3</v>
      </c>
      <c r="E15" s="34">
        <v>3</v>
      </c>
    </row>
    <row r="16" spans="1:5" ht="15">
      <c r="A16" s="48" t="s">
        <v>81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>
      <c r="A17" s="48" t="s">
        <v>38</v>
      </c>
      <c r="B17" s="2">
        <f>B15+10*LOG10(B42/1000000)</f>
        <v>22.365137424788934</v>
      </c>
      <c r="C17" s="2">
        <f>C15+10*LOG10(C42/1000000)</f>
        <v>22.365137424788934</v>
      </c>
      <c r="D17" s="2">
        <f>D15+10*LOG10(D42/1000000)</f>
        <v>19.768764319731371</v>
      </c>
      <c r="E17" s="2">
        <f>E15+10*LOG10(E42/1000000)</f>
        <v>19.768764319731371</v>
      </c>
    </row>
    <row r="18" spans="1:5" ht="45">
      <c r="A18" s="50" t="s">
        <v>57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>
      <c r="A19" s="48" t="s">
        <v>82</v>
      </c>
      <c r="B19" s="2">
        <v>8</v>
      </c>
      <c r="C19" s="2">
        <v>8</v>
      </c>
      <c r="D19" s="2">
        <v>8</v>
      </c>
      <c r="E19" s="2">
        <v>8</v>
      </c>
    </row>
    <row r="20" spans="1:5" ht="45">
      <c r="A20" s="49" t="s">
        <v>59</v>
      </c>
      <c r="B20" s="29">
        <v>0</v>
      </c>
      <c r="C20" s="29">
        <v>0</v>
      </c>
      <c r="D20" s="29">
        <v>0</v>
      </c>
      <c r="E20" s="29">
        <v>0</v>
      </c>
    </row>
    <row r="21" spans="1:5" ht="61.5" customHeight="1">
      <c r="A21" s="51" t="s">
        <v>83</v>
      </c>
      <c r="B21" s="29">
        <v>0</v>
      </c>
      <c r="C21" s="29">
        <v>0</v>
      </c>
      <c r="D21" s="29">
        <v>0</v>
      </c>
      <c r="E21" s="29">
        <v>0</v>
      </c>
    </row>
    <row r="22" spans="1:5" ht="15">
      <c r="A22" s="48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>
      <c r="A23" s="48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>
      <c r="A24" s="48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>
      <c r="A25" s="48" t="s">
        <v>40</v>
      </c>
      <c r="B25" s="17" t="s">
        <v>28</v>
      </c>
      <c r="C25" s="17" t="s">
        <v>28</v>
      </c>
      <c r="D25" s="17" t="s">
        <v>28</v>
      </c>
      <c r="E25" s="17" t="s">
        <v>28</v>
      </c>
    </row>
    <row r="26" spans="1:5" ht="15">
      <c r="A26" s="48" t="s">
        <v>41</v>
      </c>
      <c r="B26" s="2">
        <f>B17+B18+B21-B23-B24</f>
        <v>45.426937164627802</v>
      </c>
      <c r="C26" s="2">
        <f>C17+C18+C21-C23-C24</f>
        <v>45.426937164627802</v>
      </c>
      <c r="D26" s="2">
        <f>D17+D18+D21-D23-D24</f>
        <v>42.830564059570243</v>
      </c>
      <c r="E26" s="2">
        <f>E17+E18+E21-E23-E24</f>
        <v>42.830564059570243</v>
      </c>
    </row>
    <row r="27" spans="1:5">
      <c r="A27" s="60" t="s">
        <v>11</v>
      </c>
      <c r="B27" s="5"/>
      <c r="C27" s="5"/>
      <c r="D27" s="5"/>
      <c r="E27" s="5"/>
    </row>
    <row r="28" spans="1:5" ht="15">
      <c r="A28" s="48" t="s">
        <v>84</v>
      </c>
      <c r="B28" s="34">
        <v>8</v>
      </c>
      <c r="C28" s="34">
        <v>4</v>
      </c>
      <c r="D28" s="34">
        <v>8</v>
      </c>
      <c r="E28" s="34">
        <v>4</v>
      </c>
    </row>
    <row r="29" spans="1:5" ht="15">
      <c r="A29" s="48" t="s">
        <v>85</v>
      </c>
      <c r="B29" s="34">
        <v>2</v>
      </c>
      <c r="C29" s="34">
        <v>1</v>
      </c>
      <c r="D29" s="34">
        <v>2</v>
      </c>
      <c r="E29" s="34">
        <v>1</v>
      </c>
    </row>
    <row r="30" spans="1:5" ht="45">
      <c r="A30" s="48" t="s">
        <v>50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>
      <c r="A31" s="48" t="s">
        <v>86</v>
      </c>
      <c r="B31" s="2">
        <v>5</v>
      </c>
      <c r="C31" s="2">
        <v>5</v>
      </c>
      <c r="D31" s="2">
        <v>5</v>
      </c>
      <c r="E31" s="2">
        <v>5</v>
      </c>
    </row>
    <row r="32" spans="1:5" ht="45">
      <c r="A32" s="31" t="s">
        <v>58</v>
      </c>
      <c r="B32" s="29">
        <v>0</v>
      </c>
      <c r="C32" s="29">
        <v>0</v>
      </c>
      <c r="D32" s="29">
        <v>0</v>
      </c>
      <c r="E32" s="29">
        <v>0</v>
      </c>
    </row>
    <row r="33" spans="1:5" ht="28.5">
      <c r="A33" s="61" t="s">
        <v>102</v>
      </c>
      <c r="B33" s="2">
        <v>0</v>
      </c>
      <c r="C33" s="2">
        <v>0</v>
      </c>
      <c r="D33" s="2">
        <v>0</v>
      </c>
      <c r="E33" s="2">
        <v>0</v>
      </c>
    </row>
    <row r="34" spans="1:5" ht="30">
      <c r="A34" s="48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>
      <c r="A35" s="48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>
      <c r="A36" s="48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15">
      <c r="A37" s="50" t="s">
        <v>88</v>
      </c>
      <c r="B37" s="2" t="s">
        <v>28</v>
      </c>
      <c r="C37" s="2" t="s">
        <v>28</v>
      </c>
      <c r="D37" s="2" t="s">
        <v>28</v>
      </c>
      <c r="E37" s="2" t="s">
        <v>28</v>
      </c>
    </row>
    <row r="38" spans="1:5" ht="15">
      <c r="A38" s="49" t="s">
        <v>15</v>
      </c>
      <c r="B38" s="29">
        <v>-999</v>
      </c>
      <c r="C38" s="29">
        <v>-999</v>
      </c>
      <c r="D38" s="29">
        <v>-999</v>
      </c>
      <c r="E38" s="29">
        <v>-999</v>
      </c>
    </row>
    <row r="39" spans="1:5" ht="30">
      <c r="A39" s="48" t="s">
        <v>103</v>
      </c>
      <c r="B39" s="17" t="s">
        <v>28</v>
      </c>
      <c r="C39" s="17" t="s">
        <v>28</v>
      </c>
      <c r="D39" s="17" t="s">
        <v>28</v>
      </c>
      <c r="E39" s="17" t="s">
        <v>28</v>
      </c>
    </row>
    <row r="40" spans="1:5" ht="30">
      <c r="A40" s="48" t="s">
        <v>104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">
        <f>10*LOG10(10^((E35+E36)/10)+10^(E38/10))</f>
        <v>-167.00000000000003</v>
      </c>
    </row>
    <row r="41" spans="1:5" ht="15">
      <c r="A41" s="61" t="s">
        <v>91</v>
      </c>
      <c r="B41" s="2" t="s">
        <v>28</v>
      </c>
      <c r="C41" s="2" t="s">
        <v>28</v>
      </c>
      <c r="D41" s="2" t="s">
        <v>28</v>
      </c>
      <c r="E41" s="2" t="s">
        <v>28</v>
      </c>
    </row>
    <row r="42" spans="1:5" ht="15">
      <c r="A42" s="63" t="s">
        <v>92</v>
      </c>
      <c r="B42" s="16">
        <f>60*12*120*1000</f>
        <v>86400000</v>
      </c>
      <c r="C42" s="16">
        <f t="shared" ref="C42" si="0">60*12*120*1000</f>
        <v>86400000</v>
      </c>
      <c r="D42" s="16">
        <f>33*12*120*1000</f>
        <v>47520000</v>
      </c>
      <c r="E42" s="16">
        <f>33*12*120*1000</f>
        <v>47520000</v>
      </c>
    </row>
    <row r="43" spans="1:5" ht="15">
      <c r="A43" s="48" t="s">
        <v>16</v>
      </c>
      <c r="B43" s="2" t="s">
        <v>28</v>
      </c>
      <c r="C43" s="2" t="s">
        <v>28</v>
      </c>
      <c r="D43" s="2" t="s">
        <v>28</v>
      </c>
      <c r="E43" s="2" t="s">
        <v>28</v>
      </c>
    </row>
    <row r="44" spans="1:5" ht="15">
      <c r="A44" s="48" t="s">
        <v>17</v>
      </c>
      <c r="B44" s="2">
        <f>B40+10*LOG10(B42)</f>
        <v>-87.634862575211102</v>
      </c>
      <c r="C44" s="2">
        <f>C40+10*LOG10(C42)</f>
        <v>-87.634862575211102</v>
      </c>
      <c r="D44" s="2">
        <f>D40+10*LOG10(D42)</f>
        <v>-90.231235680268654</v>
      </c>
      <c r="E44" s="2">
        <f>E40+10*LOG10(E42)</f>
        <v>-90.231235680268654</v>
      </c>
    </row>
    <row r="45" spans="1:5" ht="15">
      <c r="A45" s="61" t="s">
        <v>18</v>
      </c>
      <c r="B45" s="2" t="s">
        <v>28</v>
      </c>
      <c r="C45" s="2" t="s">
        <v>28</v>
      </c>
      <c r="D45" s="2" t="s">
        <v>28</v>
      </c>
      <c r="E45" s="2" t="s">
        <v>28</v>
      </c>
    </row>
    <row r="46" spans="1:5" ht="15">
      <c r="A46" s="63" t="s">
        <v>19</v>
      </c>
      <c r="B46" s="16">
        <v>-2.7</v>
      </c>
      <c r="C46" s="16">
        <v>1.3</v>
      </c>
      <c r="D46" s="16">
        <v>0.3</v>
      </c>
      <c r="E46" s="16">
        <v>4.3</v>
      </c>
    </row>
    <row r="47" spans="1:5" ht="15">
      <c r="A47" s="48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>
      <c r="A48" s="48" t="s">
        <v>93</v>
      </c>
      <c r="B48" s="2" t="s">
        <v>28</v>
      </c>
      <c r="C48" s="2" t="s">
        <v>28</v>
      </c>
      <c r="D48" s="2" t="s">
        <v>28</v>
      </c>
      <c r="E48" s="2" t="s">
        <v>28</v>
      </c>
    </row>
    <row r="49" spans="1:5" ht="33.75" customHeight="1">
      <c r="A49" s="48" t="s">
        <v>94</v>
      </c>
      <c r="B49" s="6">
        <v>0</v>
      </c>
      <c r="C49" s="6">
        <v>0</v>
      </c>
      <c r="D49" s="6">
        <v>0</v>
      </c>
      <c r="E49" s="6">
        <v>0</v>
      </c>
    </row>
    <row r="50" spans="1:5" ht="30">
      <c r="A50" s="48" t="s">
        <v>44</v>
      </c>
      <c r="B50" s="17" t="s">
        <v>28</v>
      </c>
      <c r="C50" s="17" t="s">
        <v>28</v>
      </c>
      <c r="D50" s="17" t="s">
        <v>28</v>
      </c>
      <c r="E50" s="17" t="s">
        <v>28</v>
      </c>
    </row>
    <row r="51" spans="1:5" ht="30">
      <c r="A51" s="48" t="s">
        <v>45</v>
      </c>
      <c r="B51" s="2">
        <f>B44+B46+B47-B49</f>
        <v>-88.334862575211105</v>
      </c>
      <c r="C51" s="2">
        <f>C44+C46+C47-C49</f>
        <v>-84.334862575211105</v>
      </c>
      <c r="D51" s="2">
        <f>D44+D46+D47-D49</f>
        <v>-87.931235680268657</v>
      </c>
      <c r="E51" s="2">
        <f>E44+E46+E47-E49</f>
        <v>-83.931235680268657</v>
      </c>
    </row>
    <row r="52" spans="1:5" ht="30">
      <c r="A52" s="62" t="s">
        <v>95</v>
      </c>
      <c r="B52" s="33" t="s">
        <v>28</v>
      </c>
      <c r="C52" s="33" t="s">
        <v>28</v>
      </c>
      <c r="D52" s="33" t="s">
        <v>28</v>
      </c>
      <c r="E52" s="33" t="s">
        <v>28</v>
      </c>
    </row>
    <row r="53" spans="1:5" ht="30">
      <c r="A53" s="9" t="s">
        <v>96</v>
      </c>
      <c r="B53" s="8">
        <f t="shared" ref="B53:E53" si="1">B26+B30+B33-B34-B51</f>
        <v>143.78239965311855</v>
      </c>
      <c r="C53" s="8">
        <f>C26+C30+C33-C34-C51</f>
        <v>139.78239965311855</v>
      </c>
      <c r="D53" s="8">
        <f t="shared" si="1"/>
        <v>140.78239965311852</v>
      </c>
      <c r="E53" s="8">
        <f t="shared" si="1"/>
        <v>136.78239965311852</v>
      </c>
    </row>
    <row r="54" spans="1:5">
      <c r="A54" s="60" t="s">
        <v>21</v>
      </c>
      <c r="B54" s="5"/>
      <c r="C54" s="5"/>
      <c r="D54" s="5"/>
      <c r="E54" s="5"/>
    </row>
    <row r="55" spans="1:5" ht="16.5" customHeight="1">
      <c r="A55" s="49" t="s">
        <v>22</v>
      </c>
      <c r="B55" s="29">
        <v>0</v>
      </c>
      <c r="C55" s="29">
        <v>0</v>
      </c>
      <c r="D55" s="29">
        <v>0</v>
      </c>
      <c r="E55" s="29">
        <v>0</v>
      </c>
    </row>
    <row r="56" spans="1:5" ht="30">
      <c r="A56" s="50" t="s">
        <v>23</v>
      </c>
      <c r="B56" s="32" t="s">
        <v>28</v>
      </c>
      <c r="C56" s="32" t="s">
        <v>28</v>
      </c>
      <c r="D56" s="32" t="s">
        <v>28</v>
      </c>
      <c r="E56" s="32" t="s">
        <v>28</v>
      </c>
    </row>
    <row r="57" spans="1:5" ht="30">
      <c r="A57" s="28" t="s">
        <v>24</v>
      </c>
      <c r="B57" s="29">
        <v>0</v>
      </c>
      <c r="C57" s="29">
        <v>0</v>
      </c>
      <c r="D57" s="29">
        <v>0</v>
      </c>
      <c r="E57" s="29">
        <v>0</v>
      </c>
    </row>
    <row r="58" spans="1:5" ht="15">
      <c r="A58" s="49" t="s">
        <v>25</v>
      </c>
      <c r="B58" s="29">
        <v>0</v>
      </c>
      <c r="C58" s="29">
        <v>0</v>
      </c>
      <c r="D58" s="29">
        <v>0</v>
      </c>
      <c r="E58" s="29">
        <v>0</v>
      </c>
    </row>
    <row r="59" spans="1:5" ht="15">
      <c r="A59" s="49" t="s">
        <v>26</v>
      </c>
      <c r="B59" s="29">
        <v>0</v>
      </c>
      <c r="C59" s="29">
        <v>0</v>
      </c>
      <c r="D59" s="29">
        <v>0</v>
      </c>
      <c r="E59" s="29">
        <v>0</v>
      </c>
    </row>
    <row r="60" spans="1:5" ht="15">
      <c r="A60" s="49" t="s">
        <v>27</v>
      </c>
      <c r="B60" s="29">
        <v>0</v>
      </c>
      <c r="C60" s="29">
        <v>0</v>
      </c>
      <c r="D60" s="29">
        <v>0</v>
      </c>
      <c r="E60" s="29">
        <v>0</v>
      </c>
    </row>
    <row r="61" spans="1:5" ht="30">
      <c r="A61" s="45" t="s">
        <v>105</v>
      </c>
      <c r="B61" s="33" t="s">
        <v>28</v>
      </c>
      <c r="C61" s="33" t="s">
        <v>28</v>
      </c>
      <c r="D61" s="33" t="s">
        <v>28</v>
      </c>
      <c r="E61" s="33" t="s">
        <v>28</v>
      </c>
    </row>
    <row r="62" spans="1:5" ht="30">
      <c r="A62" s="9" t="s">
        <v>106</v>
      </c>
      <c r="B62" s="8">
        <f t="shared" ref="B62:E62" si="2">B53-B57+B58-B59+B60</f>
        <v>143.78239965311855</v>
      </c>
      <c r="C62" s="8">
        <f>C53-C57+C58-C59+C60</f>
        <v>139.78239965311855</v>
      </c>
      <c r="D62" s="8">
        <f t="shared" si="2"/>
        <v>140.78239965311852</v>
      </c>
      <c r="E62" s="8">
        <f t="shared" si="2"/>
        <v>136.78239965311852</v>
      </c>
    </row>
    <row r="63" spans="1:5">
      <c r="C63" s="10"/>
      <c r="D63" s="10"/>
      <c r="E63" s="10"/>
    </row>
    <row r="64" spans="1:5" ht="15">
      <c r="A64" s="45" t="s">
        <v>55</v>
      </c>
      <c r="B64" s="33" t="s">
        <v>28</v>
      </c>
      <c r="C64" s="33" t="s">
        <v>28</v>
      </c>
      <c r="D64" s="33" t="s">
        <v>28</v>
      </c>
      <c r="E64" s="33" t="s">
        <v>28</v>
      </c>
    </row>
    <row r="65" spans="1:5" ht="15">
      <c r="A65" s="9" t="s">
        <v>56</v>
      </c>
      <c r="B65" s="8">
        <f t="shared" ref="B65:E65" si="3">B17-B23-B51+B21+B33</f>
        <v>110.70000000000005</v>
      </c>
      <c r="C65" s="8">
        <f>C17-C23-C51+C21+C33</f>
        <v>106.70000000000005</v>
      </c>
      <c r="D65" s="8">
        <f t="shared" si="3"/>
        <v>107.70000000000003</v>
      </c>
      <c r="E65" s="8">
        <f t="shared" si="3"/>
        <v>103.70000000000003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C18" sqref="C18"/>
    </sheetView>
  </sheetViews>
  <sheetFormatPr defaultColWidth="9" defaultRowHeight="14.25"/>
  <cols>
    <col min="1" max="1" width="62.125" style="1" customWidth="1"/>
    <col min="2" max="2" width="17.875" style="10" customWidth="1"/>
    <col min="3" max="3" width="17.125" style="1" customWidth="1"/>
    <col min="4" max="16384" width="9" style="1"/>
  </cols>
  <sheetData>
    <row r="1" spans="1:3">
      <c r="A1" s="55"/>
      <c r="B1" s="71" t="s">
        <v>73</v>
      </c>
      <c r="C1" s="71"/>
    </row>
    <row r="2" spans="1:3" ht="29.25" customHeight="1">
      <c r="A2" s="60" t="s">
        <v>1</v>
      </c>
      <c r="B2" s="26" t="s">
        <v>111</v>
      </c>
      <c r="C2" s="44" t="s">
        <v>112</v>
      </c>
    </row>
    <row r="3" spans="1:3" ht="15">
      <c r="A3" s="48" t="s">
        <v>2</v>
      </c>
      <c r="B3" s="36">
        <v>28</v>
      </c>
      <c r="C3" s="36">
        <v>28</v>
      </c>
    </row>
    <row r="4" spans="1:3" ht="15">
      <c r="A4" s="48" t="s">
        <v>37</v>
      </c>
      <c r="B4" s="36">
        <v>100</v>
      </c>
      <c r="C4" s="36">
        <v>100</v>
      </c>
    </row>
    <row r="5" spans="1:3" ht="15">
      <c r="A5" s="48" t="s">
        <v>3</v>
      </c>
      <c r="B5" s="17" t="s">
        <v>28</v>
      </c>
      <c r="C5" s="17" t="s">
        <v>28</v>
      </c>
    </row>
    <row r="6" spans="1:3" ht="15">
      <c r="A6" s="48" t="s">
        <v>4</v>
      </c>
      <c r="B6" s="17" t="s">
        <v>28</v>
      </c>
      <c r="C6" s="17" t="s">
        <v>28</v>
      </c>
    </row>
    <row r="7" spans="1:3" ht="15">
      <c r="A7" s="48" t="s">
        <v>5</v>
      </c>
      <c r="B7" s="14">
        <v>0.01</v>
      </c>
      <c r="C7" s="14">
        <v>0.01</v>
      </c>
    </row>
    <row r="8" spans="1:3" ht="15">
      <c r="A8" s="48" t="s">
        <v>6</v>
      </c>
      <c r="B8" s="17" t="s">
        <v>28</v>
      </c>
      <c r="C8" s="17" t="s">
        <v>28</v>
      </c>
    </row>
    <row r="9" spans="1:3" ht="15">
      <c r="A9" s="28" t="s">
        <v>110</v>
      </c>
      <c r="B9" s="29" t="s">
        <v>64</v>
      </c>
      <c r="C9" s="29" t="s">
        <v>64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60" t="s">
        <v>7</v>
      </c>
      <c r="B11" s="5"/>
      <c r="C11" s="5"/>
    </row>
    <row r="12" spans="1:3" ht="15" customHeight="1">
      <c r="A12" s="48" t="s">
        <v>77</v>
      </c>
      <c r="B12" s="36">
        <v>4</v>
      </c>
      <c r="C12" s="36">
        <v>4</v>
      </c>
    </row>
    <row r="13" spans="1:3" ht="15">
      <c r="A13" s="48" t="s">
        <v>78</v>
      </c>
      <c r="B13" s="34">
        <v>2</v>
      </c>
      <c r="C13" s="34">
        <v>2</v>
      </c>
    </row>
    <row r="14" spans="1:3" ht="15">
      <c r="A14" s="50" t="s">
        <v>79</v>
      </c>
      <c r="B14" s="2">
        <v>1</v>
      </c>
      <c r="C14" s="2">
        <v>1</v>
      </c>
    </row>
    <row r="15" spans="1:3" ht="15">
      <c r="A15" s="48" t="s">
        <v>80</v>
      </c>
      <c r="B15" s="2" t="s">
        <v>28</v>
      </c>
      <c r="C15" s="2" t="s">
        <v>28</v>
      </c>
    </row>
    <row r="16" spans="1:3" ht="15">
      <c r="A16" s="49" t="s">
        <v>81</v>
      </c>
      <c r="B16" s="29">
        <v>23</v>
      </c>
      <c r="C16" s="29">
        <v>23</v>
      </c>
    </row>
    <row r="17" spans="1:3" ht="30">
      <c r="A17" s="48" t="s">
        <v>38</v>
      </c>
      <c r="B17" s="6">
        <f>B16</f>
        <v>23</v>
      </c>
      <c r="C17" s="6">
        <f>C16</f>
        <v>23</v>
      </c>
    </row>
    <row r="18" spans="1:3" ht="45">
      <c r="A18" s="50" t="s">
        <v>57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>
      <c r="A19" s="48" t="s">
        <v>82</v>
      </c>
      <c r="B19" s="36">
        <v>5</v>
      </c>
      <c r="C19" s="36">
        <v>5</v>
      </c>
    </row>
    <row r="20" spans="1:3" ht="45">
      <c r="A20" s="31" t="s">
        <v>59</v>
      </c>
      <c r="B20" s="29">
        <v>0</v>
      </c>
      <c r="C20" s="29">
        <v>0</v>
      </c>
    </row>
    <row r="21" spans="1:3" ht="61.5" customHeight="1">
      <c r="A21" s="50" t="s">
        <v>83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40</v>
      </c>
      <c r="B25" s="6">
        <f>B17+B18+B21+B22-B24</f>
        <v>33.020599913279625</v>
      </c>
      <c r="C25" s="6">
        <f>C17+C18+C21+C22-C24</f>
        <v>33.020599913279625</v>
      </c>
    </row>
    <row r="26" spans="1:3" ht="15">
      <c r="A26" s="48" t="s">
        <v>41</v>
      </c>
      <c r="B26" s="17" t="s">
        <v>28</v>
      </c>
      <c r="C26" s="17" t="s">
        <v>28</v>
      </c>
    </row>
    <row r="27" spans="1:3">
      <c r="A27" s="60" t="s">
        <v>11</v>
      </c>
      <c r="B27" s="5"/>
      <c r="C27" s="5"/>
    </row>
    <row r="28" spans="1:3" ht="15">
      <c r="A28" s="48" t="s">
        <v>107</v>
      </c>
      <c r="B28" s="34">
        <v>128</v>
      </c>
      <c r="C28" s="34">
        <v>128</v>
      </c>
    </row>
    <row r="29" spans="1:3" ht="15">
      <c r="A29" s="41" t="s">
        <v>85</v>
      </c>
      <c r="B29" s="34">
        <v>2</v>
      </c>
      <c r="C29" s="34">
        <v>2</v>
      </c>
    </row>
    <row r="30" spans="1:3" ht="45">
      <c r="A30" s="48" t="s">
        <v>50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>
      <c r="A31" s="48" t="s">
        <v>86</v>
      </c>
      <c r="B31" s="6">
        <v>8</v>
      </c>
      <c r="C31" s="6">
        <v>8</v>
      </c>
    </row>
    <row r="32" spans="1:3" ht="45">
      <c r="A32" s="49" t="s">
        <v>58</v>
      </c>
      <c r="B32" s="29">
        <v>0</v>
      </c>
      <c r="C32" s="29">
        <v>0</v>
      </c>
    </row>
    <row r="33" spans="1:3" ht="28.5">
      <c r="A33" s="52" t="s">
        <v>102</v>
      </c>
      <c r="B33" s="29">
        <v>0</v>
      </c>
      <c r="C33" s="29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49" t="s">
        <v>88</v>
      </c>
      <c r="B37" s="29">
        <v>-999</v>
      </c>
      <c r="C37" s="29">
        <v>-999</v>
      </c>
    </row>
    <row r="38" spans="1:3" ht="15">
      <c r="A38" s="50" t="s">
        <v>15</v>
      </c>
      <c r="B38" s="2" t="s">
        <v>28</v>
      </c>
      <c r="C38" s="2" t="s">
        <v>28</v>
      </c>
    </row>
    <row r="39" spans="1:3" ht="30">
      <c r="A39" s="48" t="s">
        <v>89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8" t="s">
        <v>104</v>
      </c>
      <c r="B40" s="17" t="s">
        <v>28</v>
      </c>
      <c r="C40" s="17" t="s">
        <v>28</v>
      </c>
    </row>
    <row r="41" spans="1:3" ht="15">
      <c r="A41" s="61" t="s">
        <v>91</v>
      </c>
      <c r="B41" s="34">
        <f t="shared" ref="B41:C41" si="0">1*12*120*1000</f>
        <v>1440000</v>
      </c>
      <c r="C41" s="34">
        <f t="shared" si="0"/>
        <v>1440000</v>
      </c>
    </row>
    <row r="42" spans="1:3" ht="15">
      <c r="A42" s="61" t="s">
        <v>92</v>
      </c>
      <c r="B42" s="2" t="s">
        <v>28</v>
      </c>
      <c r="C42" s="2" t="s">
        <v>28</v>
      </c>
    </row>
    <row r="43" spans="1:3" ht="15">
      <c r="A43" s="48" t="s">
        <v>16</v>
      </c>
      <c r="B43" s="2">
        <f>B39+10*LOG10(B41)</f>
        <v>-107.41637507904753</v>
      </c>
      <c r="C43" s="2">
        <f>C39+10*LOG10(C41)</f>
        <v>-107.41637507904753</v>
      </c>
    </row>
    <row r="44" spans="1:3" ht="15">
      <c r="A44" s="48" t="s">
        <v>17</v>
      </c>
      <c r="B44" s="17" t="s">
        <v>28</v>
      </c>
      <c r="C44" s="17" t="s">
        <v>28</v>
      </c>
    </row>
    <row r="45" spans="1:3" ht="15">
      <c r="A45" s="52" t="s">
        <v>18</v>
      </c>
      <c r="B45" s="16">
        <v>-3.02</v>
      </c>
      <c r="C45" s="16">
        <v>-3.02</v>
      </c>
    </row>
    <row r="46" spans="1:3" ht="15">
      <c r="A46" s="61" t="s">
        <v>19</v>
      </c>
      <c r="B46" s="2" t="s">
        <v>28</v>
      </c>
      <c r="C46" s="2" t="s">
        <v>28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93</v>
      </c>
      <c r="B48" s="6">
        <v>0</v>
      </c>
      <c r="C48" s="6">
        <v>0</v>
      </c>
    </row>
    <row r="49" spans="1:3" ht="33.75" customHeight="1">
      <c r="A49" s="48" t="s">
        <v>94</v>
      </c>
      <c r="B49" s="17" t="s">
        <v>28</v>
      </c>
      <c r="C49" s="17" t="s">
        <v>28</v>
      </c>
    </row>
    <row r="50" spans="1:3" ht="30">
      <c r="A50" s="48" t="s">
        <v>44</v>
      </c>
      <c r="B50" s="2">
        <f>B43+B45+B47-B48</f>
        <v>-108.43637507904752</v>
      </c>
      <c r="C50" s="2">
        <f>C43+C45+C47-C48</f>
        <v>-108.43637507904752</v>
      </c>
    </row>
    <row r="51" spans="1:3" ht="30">
      <c r="A51" s="48" t="s">
        <v>45</v>
      </c>
      <c r="B51" s="2" t="s">
        <v>28</v>
      </c>
      <c r="C51" s="2" t="s">
        <v>28</v>
      </c>
    </row>
    <row r="52" spans="1:3" ht="30">
      <c r="A52" s="53" t="s">
        <v>95</v>
      </c>
      <c r="B52" s="8">
        <f t="shared" ref="B52:C52" si="1">B25+B30+B33-B34-B50</f>
        <v>164.51877473216604</v>
      </c>
      <c r="C52" s="8">
        <f t="shared" si="1"/>
        <v>164.51877473216604</v>
      </c>
    </row>
    <row r="53" spans="1:3" ht="30">
      <c r="A53" s="62" t="s">
        <v>96</v>
      </c>
      <c r="B53" s="33" t="s">
        <v>28</v>
      </c>
      <c r="C53" s="33" t="s">
        <v>28</v>
      </c>
    </row>
    <row r="54" spans="1:3">
      <c r="A54" s="60" t="s">
        <v>21</v>
      </c>
      <c r="B54" s="5"/>
      <c r="C54" s="5"/>
    </row>
    <row r="55" spans="1:3" ht="16.5" customHeight="1">
      <c r="A55" s="49" t="s">
        <v>22</v>
      </c>
      <c r="B55" s="29">
        <v>0</v>
      </c>
      <c r="C55" s="29">
        <v>0</v>
      </c>
    </row>
    <row r="56" spans="1:3" ht="30">
      <c r="A56" s="49" t="s">
        <v>23</v>
      </c>
      <c r="B56" s="29">
        <v>0</v>
      </c>
      <c r="C56" s="29">
        <v>0</v>
      </c>
    </row>
    <row r="57" spans="1:3" ht="30">
      <c r="A57" s="50" t="s">
        <v>24</v>
      </c>
      <c r="B57" s="32" t="s">
        <v>28</v>
      </c>
      <c r="C57" s="32" t="s">
        <v>28</v>
      </c>
    </row>
    <row r="58" spans="1:3" ht="15">
      <c r="A58" s="49" t="s">
        <v>25</v>
      </c>
      <c r="B58" s="29">
        <v>0</v>
      </c>
      <c r="C58" s="29">
        <v>0</v>
      </c>
    </row>
    <row r="59" spans="1:3" ht="15">
      <c r="A59" s="49" t="s">
        <v>26</v>
      </c>
      <c r="B59" s="29">
        <v>0</v>
      </c>
      <c r="C59" s="29">
        <v>0</v>
      </c>
    </row>
    <row r="60" spans="1:3" ht="15">
      <c r="A60" s="49" t="s">
        <v>27</v>
      </c>
      <c r="B60" s="29">
        <v>0</v>
      </c>
      <c r="C60" s="29">
        <v>0</v>
      </c>
    </row>
    <row r="61" spans="1:3" ht="30">
      <c r="A61" s="53" t="s">
        <v>105</v>
      </c>
      <c r="B61" s="8">
        <f t="shared" ref="B61:C61" si="2">B52-B56+B58-B59+B60</f>
        <v>164.51877473216604</v>
      </c>
      <c r="C61" s="8">
        <f t="shared" si="2"/>
        <v>164.51877473216604</v>
      </c>
    </row>
    <row r="62" spans="1:3" ht="30">
      <c r="A62" s="62" t="s">
        <v>106</v>
      </c>
      <c r="B62" s="33" t="s">
        <v>28</v>
      </c>
      <c r="C62" s="33" t="s">
        <v>28</v>
      </c>
    </row>
    <row r="63" spans="1:3">
      <c r="C63" s="10"/>
    </row>
    <row r="64" spans="1:3" ht="15">
      <c r="A64" s="53" t="s">
        <v>55</v>
      </c>
      <c r="B64" s="8">
        <f>B17+B22-B50+B21+B33</f>
        <v>131.43637507904754</v>
      </c>
      <c r="C64" s="8">
        <f>C17+C22-C50+C21+C33</f>
        <v>131.43637507904754</v>
      </c>
    </row>
    <row r="65" spans="1:3" ht="15">
      <c r="A65" s="62" t="s">
        <v>56</v>
      </c>
      <c r="B65" s="33" t="s">
        <v>28</v>
      </c>
      <c r="C65" s="33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A0CED-B688-4FDD-80B5-9C6049EDFBE1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C18" sqref="C18"/>
    </sheetView>
  </sheetViews>
  <sheetFormatPr defaultColWidth="9" defaultRowHeight="14.25"/>
  <cols>
    <col min="1" max="1" width="62.125" style="1" customWidth="1"/>
    <col min="2" max="2" width="17.875" style="10" customWidth="1"/>
    <col min="3" max="3" width="17.125" style="1" customWidth="1"/>
    <col min="4" max="16384" width="9" style="1"/>
  </cols>
  <sheetData>
    <row r="1" spans="1:3">
      <c r="A1" s="55"/>
      <c r="B1" s="71" t="s">
        <v>73</v>
      </c>
      <c r="C1" s="71"/>
    </row>
    <row r="2" spans="1:3" ht="29.25" customHeight="1">
      <c r="A2" s="60" t="s">
        <v>1</v>
      </c>
      <c r="B2" s="26" t="s">
        <v>111</v>
      </c>
      <c r="C2" s="44" t="s">
        <v>112</v>
      </c>
    </row>
    <row r="3" spans="1:3" ht="15">
      <c r="A3" s="48" t="s">
        <v>2</v>
      </c>
      <c r="B3" s="36">
        <v>28</v>
      </c>
      <c r="C3" s="36">
        <v>28</v>
      </c>
    </row>
    <row r="4" spans="1:3" ht="15">
      <c r="A4" s="48" t="s">
        <v>37</v>
      </c>
      <c r="B4" s="36">
        <v>100</v>
      </c>
      <c r="C4" s="36">
        <v>100</v>
      </c>
    </row>
    <row r="5" spans="1:3" ht="15">
      <c r="A5" s="48" t="s">
        <v>3</v>
      </c>
      <c r="B5" s="17" t="s">
        <v>28</v>
      </c>
      <c r="C5" s="17" t="s">
        <v>28</v>
      </c>
    </row>
    <row r="6" spans="1:3" ht="15">
      <c r="A6" s="48" t="s">
        <v>4</v>
      </c>
      <c r="B6" s="17" t="s">
        <v>28</v>
      </c>
      <c r="C6" s="17" t="s">
        <v>28</v>
      </c>
    </row>
    <row r="7" spans="1:3" ht="15">
      <c r="A7" s="48" t="s">
        <v>5</v>
      </c>
      <c r="B7" s="14">
        <v>0.01</v>
      </c>
      <c r="C7" s="14">
        <v>0.01</v>
      </c>
    </row>
    <row r="8" spans="1:3" ht="15">
      <c r="A8" s="48" t="s">
        <v>6</v>
      </c>
      <c r="B8" s="17" t="s">
        <v>28</v>
      </c>
      <c r="C8" s="17" t="s">
        <v>28</v>
      </c>
    </row>
    <row r="9" spans="1:3" ht="15">
      <c r="A9" s="28" t="s">
        <v>110</v>
      </c>
      <c r="B9" s="29" t="s">
        <v>64</v>
      </c>
      <c r="C9" s="29" t="s">
        <v>64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60" t="s">
        <v>7</v>
      </c>
      <c r="B11" s="5"/>
      <c r="C11" s="5"/>
    </row>
    <row r="12" spans="1:3" ht="15" customHeight="1">
      <c r="A12" s="48" t="s">
        <v>77</v>
      </c>
      <c r="B12" s="36">
        <v>4</v>
      </c>
      <c r="C12" s="36">
        <v>4</v>
      </c>
    </row>
    <row r="13" spans="1:3" ht="15">
      <c r="A13" s="48" t="s">
        <v>78</v>
      </c>
      <c r="B13" s="34">
        <v>2</v>
      </c>
      <c r="C13" s="34">
        <v>2</v>
      </c>
    </row>
    <row r="14" spans="1:3" ht="15">
      <c r="A14" s="50" t="s">
        <v>79</v>
      </c>
      <c r="B14" s="2">
        <v>1</v>
      </c>
      <c r="C14" s="2">
        <v>1</v>
      </c>
    </row>
    <row r="15" spans="1:3" ht="15">
      <c r="A15" s="48" t="s">
        <v>80</v>
      </c>
      <c r="B15" s="2" t="s">
        <v>28</v>
      </c>
      <c r="C15" s="2" t="s">
        <v>28</v>
      </c>
    </row>
    <row r="16" spans="1:3" ht="15">
      <c r="A16" s="49" t="s">
        <v>81</v>
      </c>
      <c r="B16" s="29">
        <v>23</v>
      </c>
      <c r="C16" s="29">
        <v>23</v>
      </c>
    </row>
    <row r="17" spans="1:3" ht="30">
      <c r="A17" s="48" t="s">
        <v>38</v>
      </c>
      <c r="B17" s="6">
        <f>B16</f>
        <v>23</v>
      </c>
      <c r="C17" s="6">
        <f>C16</f>
        <v>23</v>
      </c>
    </row>
    <row r="18" spans="1:3" ht="45">
      <c r="A18" s="50" t="s">
        <v>57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>
      <c r="A19" s="48" t="s">
        <v>82</v>
      </c>
      <c r="B19" s="36">
        <v>5</v>
      </c>
      <c r="C19" s="36">
        <v>5</v>
      </c>
    </row>
    <row r="20" spans="1:3" ht="45">
      <c r="A20" s="31" t="s">
        <v>59</v>
      </c>
      <c r="B20" s="29">
        <v>0</v>
      </c>
      <c r="C20" s="29">
        <v>0</v>
      </c>
    </row>
    <row r="21" spans="1:3" ht="61.5" customHeight="1">
      <c r="A21" s="50" t="s">
        <v>83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40</v>
      </c>
      <c r="B25" s="6">
        <f>B17+B18+B21+B22-B24</f>
        <v>33.020599913279625</v>
      </c>
      <c r="C25" s="6">
        <f>C17+C18+C21+C22-C24</f>
        <v>33.020599913279625</v>
      </c>
    </row>
    <row r="26" spans="1:3" ht="15">
      <c r="A26" s="48" t="s">
        <v>41</v>
      </c>
      <c r="B26" s="17" t="s">
        <v>28</v>
      </c>
      <c r="C26" s="17" t="s">
        <v>28</v>
      </c>
    </row>
    <row r="27" spans="1:3">
      <c r="A27" s="60" t="s">
        <v>11</v>
      </c>
      <c r="B27" s="5"/>
      <c r="C27" s="5"/>
    </row>
    <row r="28" spans="1:3" ht="15">
      <c r="A28" s="48" t="s">
        <v>107</v>
      </c>
      <c r="B28" s="34">
        <v>128</v>
      </c>
      <c r="C28" s="34">
        <v>128</v>
      </c>
    </row>
    <row r="29" spans="1:3" ht="15">
      <c r="A29" s="41" t="s">
        <v>85</v>
      </c>
      <c r="B29" s="34">
        <v>2</v>
      </c>
      <c r="C29" s="34">
        <v>2</v>
      </c>
    </row>
    <row r="30" spans="1:3" ht="45">
      <c r="A30" s="48" t="s">
        <v>50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>
      <c r="A31" s="48" t="s">
        <v>86</v>
      </c>
      <c r="B31" s="6">
        <v>8</v>
      </c>
      <c r="C31" s="6">
        <v>8</v>
      </c>
    </row>
    <row r="32" spans="1:3" ht="45">
      <c r="A32" s="49" t="s">
        <v>58</v>
      </c>
      <c r="B32" s="29">
        <v>0</v>
      </c>
      <c r="C32" s="29">
        <v>0</v>
      </c>
    </row>
    <row r="33" spans="1:3" ht="28.5">
      <c r="A33" s="52" t="s">
        <v>102</v>
      </c>
      <c r="B33" s="29">
        <v>0</v>
      </c>
      <c r="C33" s="29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49" t="s">
        <v>88</v>
      </c>
      <c r="B37" s="29">
        <v>-999</v>
      </c>
      <c r="C37" s="29">
        <v>-999</v>
      </c>
    </row>
    <row r="38" spans="1:3" ht="15">
      <c r="A38" s="50" t="s">
        <v>15</v>
      </c>
      <c r="B38" s="2" t="s">
        <v>28</v>
      </c>
      <c r="C38" s="2" t="s">
        <v>28</v>
      </c>
    </row>
    <row r="39" spans="1:3" ht="30">
      <c r="A39" s="48" t="s">
        <v>89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8" t="s">
        <v>104</v>
      </c>
      <c r="B40" s="17" t="s">
        <v>28</v>
      </c>
      <c r="C40" s="17" t="s">
        <v>28</v>
      </c>
    </row>
    <row r="41" spans="1:3" ht="15">
      <c r="A41" s="61" t="s">
        <v>91</v>
      </c>
      <c r="B41" s="34">
        <f t="shared" ref="B41:C41" si="0">1*12*120*1000</f>
        <v>1440000</v>
      </c>
      <c r="C41" s="34">
        <f t="shared" si="0"/>
        <v>1440000</v>
      </c>
    </row>
    <row r="42" spans="1:3" ht="15">
      <c r="A42" s="61" t="s">
        <v>92</v>
      </c>
      <c r="B42" s="2" t="s">
        <v>28</v>
      </c>
      <c r="C42" s="2" t="s">
        <v>28</v>
      </c>
    </row>
    <row r="43" spans="1:3" ht="15">
      <c r="A43" s="48" t="s">
        <v>16</v>
      </c>
      <c r="B43" s="2">
        <f>B39+10*LOG10(B41)</f>
        <v>-107.41637507904753</v>
      </c>
      <c r="C43" s="2">
        <f>C39+10*LOG10(C41)</f>
        <v>-107.41637507904753</v>
      </c>
    </row>
    <row r="44" spans="1:3" ht="15">
      <c r="A44" s="48" t="s">
        <v>17</v>
      </c>
      <c r="B44" s="17" t="s">
        <v>28</v>
      </c>
      <c r="C44" s="17" t="s">
        <v>28</v>
      </c>
    </row>
    <row r="45" spans="1:3" ht="15">
      <c r="A45" s="52" t="s">
        <v>18</v>
      </c>
      <c r="B45" s="16">
        <v>-3.04</v>
      </c>
      <c r="C45" s="16">
        <v>-3.04</v>
      </c>
    </row>
    <row r="46" spans="1:3" ht="15">
      <c r="A46" s="61" t="s">
        <v>19</v>
      </c>
      <c r="B46" s="2" t="s">
        <v>28</v>
      </c>
      <c r="C46" s="2" t="s">
        <v>28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93</v>
      </c>
      <c r="B48" s="6">
        <v>0</v>
      </c>
      <c r="C48" s="6">
        <v>0</v>
      </c>
    </row>
    <row r="49" spans="1:3" ht="33.75" customHeight="1">
      <c r="A49" s="48" t="s">
        <v>94</v>
      </c>
      <c r="B49" s="17" t="s">
        <v>28</v>
      </c>
      <c r="C49" s="17" t="s">
        <v>28</v>
      </c>
    </row>
    <row r="50" spans="1:3" ht="30">
      <c r="A50" s="48" t="s">
        <v>44</v>
      </c>
      <c r="B50" s="2">
        <f>B43+B45+B47-B48</f>
        <v>-108.45637507904753</v>
      </c>
      <c r="C50" s="2">
        <f>C43+C45+C47-C48</f>
        <v>-108.45637507904753</v>
      </c>
    </row>
    <row r="51" spans="1:3" ht="30">
      <c r="A51" s="48" t="s">
        <v>45</v>
      </c>
      <c r="B51" s="2" t="s">
        <v>28</v>
      </c>
      <c r="C51" s="2" t="s">
        <v>28</v>
      </c>
    </row>
    <row r="52" spans="1:3" ht="30">
      <c r="A52" s="53" t="s">
        <v>95</v>
      </c>
      <c r="B52" s="8">
        <f t="shared" ref="B52:C52" si="1">B25+B30+B33-B34-B50</f>
        <v>164.53877473216602</v>
      </c>
      <c r="C52" s="8">
        <f t="shared" si="1"/>
        <v>164.53877473216602</v>
      </c>
    </row>
    <row r="53" spans="1:3" ht="30">
      <c r="A53" s="62" t="s">
        <v>96</v>
      </c>
      <c r="B53" s="33" t="s">
        <v>28</v>
      </c>
      <c r="C53" s="33" t="s">
        <v>28</v>
      </c>
    </row>
    <row r="54" spans="1:3">
      <c r="A54" s="60" t="s">
        <v>21</v>
      </c>
      <c r="B54" s="5"/>
      <c r="C54" s="5"/>
    </row>
    <row r="55" spans="1:3" ht="16.5" customHeight="1">
      <c r="A55" s="49" t="s">
        <v>22</v>
      </c>
      <c r="B55" s="29">
        <v>0</v>
      </c>
      <c r="C55" s="29">
        <v>0</v>
      </c>
    </row>
    <row r="56" spans="1:3" ht="30">
      <c r="A56" s="49" t="s">
        <v>23</v>
      </c>
      <c r="B56" s="29">
        <v>0</v>
      </c>
      <c r="C56" s="29">
        <v>0</v>
      </c>
    </row>
    <row r="57" spans="1:3" ht="30">
      <c r="A57" s="50" t="s">
        <v>24</v>
      </c>
      <c r="B57" s="32" t="s">
        <v>28</v>
      </c>
      <c r="C57" s="32" t="s">
        <v>28</v>
      </c>
    </row>
    <row r="58" spans="1:3" ht="15">
      <c r="A58" s="49" t="s">
        <v>25</v>
      </c>
      <c r="B58" s="29">
        <v>0</v>
      </c>
      <c r="C58" s="29">
        <v>0</v>
      </c>
    </row>
    <row r="59" spans="1:3" ht="15">
      <c r="A59" s="49" t="s">
        <v>26</v>
      </c>
      <c r="B59" s="29">
        <v>0</v>
      </c>
      <c r="C59" s="29">
        <v>0</v>
      </c>
    </row>
    <row r="60" spans="1:3" ht="15">
      <c r="A60" s="49" t="s">
        <v>27</v>
      </c>
      <c r="B60" s="29">
        <v>0</v>
      </c>
      <c r="C60" s="29">
        <v>0</v>
      </c>
    </row>
    <row r="61" spans="1:3" ht="30">
      <c r="A61" s="53" t="s">
        <v>105</v>
      </c>
      <c r="B61" s="8">
        <f t="shared" ref="B61:C61" si="2">B52-B56+B58-B59+B60</f>
        <v>164.53877473216602</v>
      </c>
      <c r="C61" s="8">
        <f t="shared" si="2"/>
        <v>164.53877473216602</v>
      </c>
    </row>
    <row r="62" spans="1:3" ht="30">
      <c r="A62" s="62" t="s">
        <v>106</v>
      </c>
      <c r="B62" s="33" t="s">
        <v>28</v>
      </c>
      <c r="C62" s="33" t="s">
        <v>28</v>
      </c>
    </row>
    <row r="63" spans="1:3">
      <c r="C63" s="10"/>
    </row>
    <row r="64" spans="1:3" ht="15">
      <c r="A64" s="53" t="s">
        <v>55</v>
      </c>
      <c r="B64" s="8">
        <f>B17+B22-B50+B21+B33</f>
        <v>131.45637507904752</v>
      </c>
      <c r="C64" s="8">
        <f>C17+C22-C50+C21+C33</f>
        <v>131.45637507904752</v>
      </c>
    </row>
    <row r="65" spans="1:3" ht="15">
      <c r="A65" s="62" t="s">
        <v>56</v>
      </c>
      <c r="B65" s="33" t="s">
        <v>28</v>
      </c>
      <c r="C65" s="33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F8C4-179D-4771-9749-98724E5ACEC0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C18" sqref="C18"/>
    </sheetView>
  </sheetViews>
  <sheetFormatPr defaultColWidth="9" defaultRowHeight="14.25"/>
  <cols>
    <col min="1" max="1" width="62.125" style="1" customWidth="1"/>
    <col min="2" max="2" width="17.875" style="10" customWidth="1"/>
    <col min="3" max="3" width="17.125" style="1" customWidth="1"/>
    <col min="4" max="16384" width="9" style="1"/>
  </cols>
  <sheetData>
    <row r="1" spans="1:3">
      <c r="A1" s="55"/>
      <c r="B1" s="71" t="s">
        <v>73</v>
      </c>
      <c r="C1" s="71"/>
    </row>
    <row r="2" spans="1:3" ht="29.25" customHeight="1">
      <c r="A2" s="60" t="s">
        <v>1</v>
      </c>
      <c r="B2" s="26" t="s">
        <v>111</v>
      </c>
      <c r="C2" s="44" t="s">
        <v>112</v>
      </c>
    </row>
    <row r="3" spans="1:3" ht="15">
      <c r="A3" s="48" t="s">
        <v>2</v>
      </c>
      <c r="B3" s="36">
        <v>28</v>
      </c>
      <c r="C3" s="36">
        <v>28</v>
      </c>
    </row>
    <row r="4" spans="1:3" ht="15">
      <c r="A4" s="48" t="s">
        <v>37</v>
      </c>
      <c r="B4" s="36">
        <v>100</v>
      </c>
      <c r="C4" s="36">
        <v>100</v>
      </c>
    </row>
    <row r="5" spans="1:3" ht="15">
      <c r="A5" s="48" t="s">
        <v>3</v>
      </c>
      <c r="B5" s="17" t="s">
        <v>28</v>
      </c>
      <c r="C5" s="17" t="s">
        <v>28</v>
      </c>
    </row>
    <row r="6" spans="1:3" ht="15">
      <c r="A6" s="48" t="s">
        <v>4</v>
      </c>
      <c r="B6" s="17" t="s">
        <v>28</v>
      </c>
      <c r="C6" s="17" t="s">
        <v>28</v>
      </c>
    </row>
    <row r="7" spans="1:3" ht="15">
      <c r="A7" s="48" t="s">
        <v>5</v>
      </c>
      <c r="B7" s="14">
        <v>0.01</v>
      </c>
      <c r="C7" s="14">
        <v>0.01</v>
      </c>
    </row>
    <row r="8" spans="1:3" ht="15">
      <c r="A8" s="48" t="s">
        <v>6</v>
      </c>
      <c r="B8" s="17" t="s">
        <v>28</v>
      </c>
      <c r="C8" s="17" t="s">
        <v>28</v>
      </c>
    </row>
    <row r="9" spans="1:3" ht="15">
      <c r="A9" s="28" t="s">
        <v>110</v>
      </c>
      <c r="B9" s="29" t="s">
        <v>64</v>
      </c>
      <c r="C9" s="29" t="s">
        <v>64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60" t="s">
        <v>7</v>
      </c>
      <c r="B11" s="5"/>
      <c r="C11" s="5"/>
    </row>
    <row r="12" spans="1:3" ht="15" customHeight="1">
      <c r="A12" s="48" t="s">
        <v>77</v>
      </c>
      <c r="B12" s="36">
        <v>4</v>
      </c>
      <c r="C12" s="36">
        <v>4</v>
      </c>
    </row>
    <row r="13" spans="1:3" ht="15">
      <c r="A13" s="48" t="s">
        <v>78</v>
      </c>
      <c r="B13" s="34">
        <v>2</v>
      </c>
      <c r="C13" s="34">
        <v>2</v>
      </c>
    </row>
    <row r="14" spans="1:3" ht="15">
      <c r="A14" s="50" t="s">
        <v>79</v>
      </c>
      <c r="B14" s="2">
        <v>1</v>
      </c>
      <c r="C14" s="2">
        <v>1</v>
      </c>
    </row>
    <row r="15" spans="1:3" ht="15">
      <c r="A15" s="48" t="s">
        <v>80</v>
      </c>
      <c r="B15" s="2" t="s">
        <v>28</v>
      </c>
      <c r="C15" s="2" t="s">
        <v>28</v>
      </c>
    </row>
    <row r="16" spans="1:3" ht="15">
      <c r="A16" s="49" t="s">
        <v>81</v>
      </c>
      <c r="B16" s="29">
        <v>23</v>
      </c>
      <c r="C16" s="29">
        <v>23</v>
      </c>
    </row>
    <row r="17" spans="1:3" ht="30">
      <c r="A17" s="48" t="s">
        <v>38</v>
      </c>
      <c r="B17" s="6">
        <f>B16</f>
        <v>23</v>
      </c>
      <c r="C17" s="6">
        <f>C16</f>
        <v>23</v>
      </c>
    </row>
    <row r="18" spans="1:3" ht="45">
      <c r="A18" s="50" t="s">
        <v>57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>
      <c r="A19" s="48" t="s">
        <v>82</v>
      </c>
      <c r="B19" s="36">
        <v>5</v>
      </c>
      <c r="C19" s="36">
        <v>5</v>
      </c>
    </row>
    <row r="20" spans="1:3" ht="45">
      <c r="A20" s="31" t="s">
        <v>59</v>
      </c>
      <c r="B20" s="29">
        <v>0</v>
      </c>
      <c r="C20" s="29">
        <v>0</v>
      </c>
    </row>
    <row r="21" spans="1:3" ht="61.5" customHeight="1">
      <c r="A21" s="50" t="s">
        <v>83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40</v>
      </c>
      <c r="B25" s="6">
        <f>B17+B18+B21+B22-B24</f>
        <v>33.020599913279625</v>
      </c>
      <c r="C25" s="6">
        <f>C17+C18+C21+C22-C24</f>
        <v>33.020599913279625</v>
      </c>
    </row>
    <row r="26" spans="1:3" ht="15">
      <c r="A26" s="48" t="s">
        <v>41</v>
      </c>
      <c r="B26" s="17" t="s">
        <v>28</v>
      </c>
      <c r="C26" s="17" t="s">
        <v>28</v>
      </c>
    </row>
    <row r="27" spans="1:3">
      <c r="A27" s="60" t="s">
        <v>11</v>
      </c>
      <c r="B27" s="5"/>
      <c r="C27" s="5"/>
    </row>
    <row r="28" spans="1:3" ht="15">
      <c r="A28" s="48" t="s">
        <v>107</v>
      </c>
      <c r="B28" s="34">
        <v>128</v>
      </c>
      <c r="C28" s="34">
        <v>128</v>
      </c>
    </row>
    <row r="29" spans="1:3" ht="15">
      <c r="A29" s="41" t="s">
        <v>85</v>
      </c>
      <c r="B29" s="34">
        <v>2</v>
      </c>
      <c r="C29" s="34">
        <v>2</v>
      </c>
    </row>
    <row r="30" spans="1:3" ht="45">
      <c r="A30" s="48" t="s">
        <v>50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>
      <c r="A31" s="48" t="s">
        <v>86</v>
      </c>
      <c r="B31" s="6">
        <v>8</v>
      </c>
      <c r="C31" s="6">
        <v>8</v>
      </c>
    </row>
    <row r="32" spans="1:3" ht="45">
      <c r="A32" s="49" t="s">
        <v>58</v>
      </c>
      <c r="B32" s="29">
        <v>0</v>
      </c>
      <c r="C32" s="29">
        <v>0</v>
      </c>
    </row>
    <row r="33" spans="1:3" ht="28.5">
      <c r="A33" s="52" t="s">
        <v>102</v>
      </c>
      <c r="B33" s="29">
        <v>0</v>
      </c>
      <c r="C33" s="29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49" t="s">
        <v>88</v>
      </c>
      <c r="B37" s="29">
        <v>-999</v>
      </c>
      <c r="C37" s="29">
        <v>-999</v>
      </c>
    </row>
    <row r="38" spans="1:3" ht="15">
      <c r="A38" s="50" t="s">
        <v>15</v>
      </c>
      <c r="B38" s="2" t="s">
        <v>28</v>
      </c>
      <c r="C38" s="2" t="s">
        <v>28</v>
      </c>
    </row>
    <row r="39" spans="1:3" ht="30">
      <c r="A39" s="48" t="s">
        <v>89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8" t="s">
        <v>104</v>
      </c>
      <c r="B40" s="17" t="s">
        <v>28</v>
      </c>
      <c r="C40" s="17" t="s">
        <v>28</v>
      </c>
    </row>
    <row r="41" spans="1:3" ht="15">
      <c r="A41" s="61" t="s">
        <v>91</v>
      </c>
      <c r="B41" s="34">
        <f t="shared" ref="B41:C41" si="0">1*12*120*1000</f>
        <v>1440000</v>
      </c>
      <c r="C41" s="34">
        <f t="shared" si="0"/>
        <v>1440000</v>
      </c>
    </row>
    <row r="42" spans="1:3" ht="15">
      <c r="A42" s="61" t="s">
        <v>92</v>
      </c>
      <c r="B42" s="2" t="s">
        <v>28</v>
      </c>
      <c r="C42" s="2" t="s">
        <v>28</v>
      </c>
    </row>
    <row r="43" spans="1:3" ht="15">
      <c r="A43" s="48" t="s">
        <v>16</v>
      </c>
      <c r="B43" s="2">
        <f>B39+10*LOG10(B41)</f>
        <v>-107.41637507904753</v>
      </c>
      <c r="C43" s="2">
        <f>C39+10*LOG10(C41)</f>
        <v>-107.41637507904753</v>
      </c>
    </row>
    <row r="44" spans="1:3" ht="15">
      <c r="A44" s="48" t="s">
        <v>17</v>
      </c>
      <c r="B44" s="17" t="s">
        <v>28</v>
      </c>
      <c r="C44" s="17" t="s">
        <v>28</v>
      </c>
    </row>
    <row r="45" spans="1:3" ht="15">
      <c r="A45" s="52" t="s">
        <v>18</v>
      </c>
      <c r="B45" s="16">
        <v>-0.56999999999999995</v>
      </c>
      <c r="C45" s="16">
        <v>-0.56999999999999995</v>
      </c>
    </row>
    <row r="46" spans="1:3" ht="15">
      <c r="A46" s="61" t="s">
        <v>19</v>
      </c>
      <c r="B46" s="2" t="s">
        <v>28</v>
      </c>
      <c r="C46" s="2" t="s">
        <v>28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93</v>
      </c>
      <c r="B48" s="6">
        <v>0</v>
      </c>
      <c r="C48" s="6">
        <v>0</v>
      </c>
    </row>
    <row r="49" spans="1:3" ht="33.75" customHeight="1">
      <c r="A49" s="48" t="s">
        <v>94</v>
      </c>
      <c r="B49" s="17" t="s">
        <v>28</v>
      </c>
      <c r="C49" s="17" t="s">
        <v>28</v>
      </c>
    </row>
    <row r="50" spans="1:3" ht="30">
      <c r="A50" s="48" t="s">
        <v>44</v>
      </c>
      <c r="B50" s="2">
        <f>B43+B45+B47-B48</f>
        <v>-105.98637507904752</v>
      </c>
      <c r="C50" s="2">
        <f>C43+C45+C47-C48</f>
        <v>-105.98637507904752</v>
      </c>
    </row>
    <row r="51" spans="1:3" ht="30">
      <c r="A51" s="48" t="s">
        <v>45</v>
      </c>
      <c r="B51" s="2" t="s">
        <v>28</v>
      </c>
      <c r="C51" s="2" t="s">
        <v>28</v>
      </c>
    </row>
    <row r="52" spans="1:3" ht="30">
      <c r="A52" s="53" t="s">
        <v>95</v>
      </c>
      <c r="B52" s="8">
        <f t="shared" ref="B52:C52" si="1">B25+B30+B33-B34-B50</f>
        <v>162.06877473216602</v>
      </c>
      <c r="C52" s="8">
        <f t="shared" si="1"/>
        <v>162.06877473216602</v>
      </c>
    </row>
    <row r="53" spans="1:3" ht="30">
      <c r="A53" s="62" t="s">
        <v>96</v>
      </c>
      <c r="B53" s="33" t="s">
        <v>28</v>
      </c>
      <c r="C53" s="33" t="s">
        <v>28</v>
      </c>
    </row>
    <row r="54" spans="1:3">
      <c r="A54" s="60" t="s">
        <v>21</v>
      </c>
      <c r="B54" s="5"/>
      <c r="C54" s="5"/>
    </row>
    <row r="55" spans="1:3" ht="16.5" customHeight="1">
      <c r="A55" s="49" t="s">
        <v>22</v>
      </c>
      <c r="B55" s="29">
        <v>0</v>
      </c>
      <c r="C55" s="29">
        <v>0</v>
      </c>
    </row>
    <row r="56" spans="1:3" ht="30">
      <c r="A56" s="49" t="s">
        <v>23</v>
      </c>
      <c r="B56" s="29">
        <v>0</v>
      </c>
      <c r="C56" s="29">
        <v>0</v>
      </c>
    </row>
    <row r="57" spans="1:3" ht="30">
      <c r="A57" s="50" t="s">
        <v>24</v>
      </c>
      <c r="B57" s="32" t="s">
        <v>28</v>
      </c>
      <c r="C57" s="32" t="s">
        <v>28</v>
      </c>
    </row>
    <row r="58" spans="1:3" ht="15">
      <c r="A58" s="49" t="s">
        <v>25</v>
      </c>
      <c r="B58" s="29">
        <v>0</v>
      </c>
      <c r="C58" s="29">
        <v>0</v>
      </c>
    </row>
    <row r="59" spans="1:3" ht="15">
      <c r="A59" s="49" t="s">
        <v>26</v>
      </c>
      <c r="B59" s="29">
        <v>0</v>
      </c>
      <c r="C59" s="29">
        <v>0</v>
      </c>
    </row>
    <row r="60" spans="1:3" ht="15">
      <c r="A60" s="49" t="s">
        <v>27</v>
      </c>
      <c r="B60" s="29">
        <v>0</v>
      </c>
      <c r="C60" s="29">
        <v>0</v>
      </c>
    </row>
    <row r="61" spans="1:3" ht="30">
      <c r="A61" s="53" t="s">
        <v>105</v>
      </c>
      <c r="B61" s="8">
        <f t="shared" ref="B61:C61" si="2">B52-B56+B58-B59+B60</f>
        <v>162.06877473216602</v>
      </c>
      <c r="C61" s="8">
        <f t="shared" si="2"/>
        <v>162.06877473216602</v>
      </c>
    </row>
    <row r="62" spans="1:3" ht="30">
      <c r="A62" s="62" t="s">
        <v>106</v>
      </c>
      <c r="B62" s="33" t="s">
        <v>28</v>
      </c>
      <c r="C62" s="33" t="s">
        <v>28</v>
      </c>
    </row>
    <row r="63" spans="1:3">
      <c r="C63" s="10"/>
    </row>
    <row r="64" spans="1:3" ht="15">
      <c r="A64" s="53" t="s">
        <v>55</v>
      </c>
      <c r="B64" s="8">
        <f>B17+B22-B50+B21+B33</f>
        <v>128.98637507904752</v>
      </c>
      <c r="C64" s="8">
        <f>C17+C22-C50+C21+C33</f>
        <v>128.98637507904752</v>
      </c>
    </row>
    <row r="65" spans="1:3" ht="15">
      <c r="A65" s="62" t="s">
        <v>56</v>
      </c>
      <c r="B65" s="33" t="s">
        <v>28</v>
      </c>
      <c r="C65" s="33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7" sqref="B17"/>
    </sheetView>
  </sheetViews>
  <sheetFormatPr defaultColWidth="9" defaultRowHeight="14.25"/>
  <cols>
    <col min="1" max="1" width="62.125" style="1" customWidth="1"/>
    <col min="2" max="2" width="15.625" style="10" customWidth="1"/>
    <col min="3" max="4" width="17.75" style="1" customWidth="1"/>
    <col min="5" max="16384" width="9" style="1"/>
  </cols>
  <sheetData>
    <row r="1" spans="1:4">
      <c r="A1" s="55"/>
      <c r="B1" s="68" t="s">
        <v>73</v>
      </c>
      <c r="C1" s="69"/>
      <c r="D1" s="70"/>
    </row>
    <row r="2" spans="1:4" ht="29.25" customHeight="1">
      <c r="A2" s="60" t="s">
        <v>1</v>
      </c>
      <c r="B2" s="26" t="s">
        <v>111</v>
      </c>
      <c r="C2" s="44" t="s">
        <v>113</v>
      </c>
      <c r="D2" s="44" t="s">
        <v>114</v>
      </c>
    </row>
    <row r="3" spans="1:4" ht="15">
      <c r="A3" s="48" t="s">
        <v>2</v>
      </c>
      <c r="B3" s="36">
        <v>28</v>
      </c>
      <c r="C3" s="36">
        <v>28</v>
      </c>
      <c r="D3" s="36">
        <v>28</v>
      </c>
    </row>
    <row r="4" spans="1:4" ht="15">
      <c r="A4" s="48" t="s">
        <v>37</v>
      </c>
      <c r="B4" s="36">
        <v>100</v>
      </c>
      <c r="C4" s="36">
        <v>100</v>
      </c>
      <c r="D4" s="36">
        <v>100</v>
      </c>
    </row>
    <row r="5" spans="1:4" ht="15">
      <c r="A5" s="48" t="s">
        <v>3</v>
      </c>
      <c r="B5" s="17" t="s">
        <v>28</v>
      </c>
      <c r="C5" s="17" t="s">
        <v>28</v>
      </c>
      <c r="D5" s="17" t="s">
        <v>28</v>
      </c>
    </row>
    <row r="6" spans="1:4" ht="15">
      <c r="A6" s="48" t="s">
        <v>4</v>
      </c>
      <c r="B6" s="36">
        <v>5000000</v>
      </c>
      <c r="C6" s="36">
        <v>5000000</v>
      </c>
      <c r="D6" s="36">
        <v>5000000</v>
      </c>
    </row>
    <row r="7" spans="1:4" ht="15">
      <c r="A7" s="48" t="s">
        <v>5</v>
      </c>
      <c r="B7" s="17" t="s">
        <v>28</v>
      </c>
      <c r="C7" s="17" t="s">
        <v>28</v>
      </c>
      <c r="D7" s="17" t="s">
        <v>28</v>
      </c>
    </row>
    <row r="8" spans="1:4" ht="15">
      <c r="A8" s="48" t="s">
        <v>6</v>
      </c>
      <c r="B8" s="14">
        <v>0.1</v>
      </c>
      <c r="C8" s="14">
        <v>0.1</v>
      </c>
      <c r="D8" s="14">
        <v>0.1</v>
      </c>
    </row>
    <row r="9" spans="1:4" ht="15">
      <c r="A9" s="28" t="s">
        <v>110</v>
      </c>
      <c r="B9" s="29" t="s">
        <v>64</v>
      </c>
      <c r="C9" s="29" t="s">
        <v>64</v>
      </c>
      <c r="D9" s="29" t="s">
        <v>64</v>
      </c>
    </row>
    <row r="10" spans="1:4" ht="15">
      <c r="A10" s="48" t="s">
        <v>29</v>
      </c>
      <c r="B10" s="2">
        <v>3</v>
      </c>
      <c r="C10" s="2">
        <v>3</v>
      </c>
      <c r="D10" s="2">
        <v>3</v>
      </c>
    </row>
    <row r="11" spans="1:4">
      <c r="A11" s="60" t="s">
        <v>7</v>
      </c>
      <c r="B11" s="5"/>
      <c r="C11" s="5"/>
      <c r="D11" s="5"/>
    </row>
    <row r="12" spans="1:4" ht="15" customHeight="1">
      <c r="A12" s="48" t="s">
        <v>77</v>
      </c>
      <c r="B12" s="36">
        <v>4</v>
      </c>
      <c r="C12" s="36">
        <v>4</v>
      </c>
      <c r="D12" s="36">
        <v>4</v>
      </c>
    </row>
    <row r="13" spans="1:4" ht="15">
      <c r="A13" s="48" t="s">
        <v>78</v>
      </c>
      <c r="B13" s="34">
        <v>2</v>
      </c>
      <c r="C13" s="34">
        <v>2</v>
      </c>
      <c r="D13" s="34">
        <v>2</v>
      </c>
    </row>
    <row r="14" spans="1:4" ht="15">
      <c r="A14" s="50" t="s">
        <v>79</v>
      </c>
      <c r="B14" s="2">
        <v>1</v>
      </c>
      <c r="C14" s="2">
        <v>1</v>
      </c>
      <c r="D14" s="2">
        <v>1</v>
      </c>
    </row>
    <row r="15" spans="1:4" ht="15">
      <c r="A15" s="48" t="s">
        <v>80</v>
      </c>
      <c r="B15" s="2" t="s">
        <v>28</v>
      </c>
      <c r="C15" s="2" t="s">
        <v>28</v>
      </c>
      <c r="D15" s="2" t="s">
        <v>28</v>
      </c>
    </row>
    <row r="16" spans="1:4" ht="15">
      <c r="A16" s="49" t="s">
        <v>81</v>
      </c>
      <c r="B16" s="29">
        <v>23</v>
      </c>
      <c r="C16" s="29">
        <v>23</v>
      </c>
      <c r="D16" s="29">
        <v>23</v>
      </c>
    </row>
    <row r="17" spans="1:4" ht="30">
      <c r="A17" s="48" t="s">
        <v>38</v>
      </c>
      <c r="B17" s="6">
        <f>B16</f>
        <v>23</v>
      </c>
      <c r="C17" s="6">
        <f>C16</f>
        <v>23</v>
      </c>
      <c r="D17" s="6">
        <f>D16</f>
        <v>23</v>
      </c>
    </row>
    <row r="18" spans="1:4" ht="45">
      <c r="A18" s="50" t="s">
        <v>57</v>
      </c>
      <c r="B18" s="2">
        <f>B19+10*LOG10(B12/B14)-B20</f>
        <v>11.020599913279625</v>
      </c>
      <c r="C18" s="2">
        <f>C19+10*LOG10(C12/C14)-C20</f>
        <v>11.020599913279625</v>
      </c>
      <c r="D18" s="2">
        <f>D19+10*LOG10(D12/D14)-D20</f>
        <v>11.020599913279625</v>
      </c>
    </row>
    <row r="19" spans="1:4" ht="15">
      <c r="A19" s="48" t="s">
        <v>82</v>
      </c>
      <c r="B19" s="36">
        <v>5</v>
      </c>
      <c r="C19" s="36">
        <v>5</v>
      </c>
      <c r="D19" s="36">
        <v>5</v>
      </c>
    </row>
    <row r="20" spans="1:4" ht="45">
      <c r="A20" s="31" t="s">
        <v>59</v>
      </c>
      <c r="B20" s="29">
        <v>0</v>
      </c>
      <c r="C20" s="29">
        <v>0</v>
      </c>
      <c r="D20" s="29">
        <v>0</v>
      </c>
    </row>
    <row r="21" spans="1:4" ht="61.5" customHeight="1">
      <c r="A21" s="50" t="s">
        <v>83</v>
      </c>
      <c r="B21" s="2">
        <v>0</v>
      </c>
      <c r="C21" s="2">
        <v>0</v>
      </c>
      <c r="D21" s="2">
        <v>0</v>
      </c>
    </row>
    <row r="22" spans="1:4" ht="15">
      <c r="A22" s="48" t="s">
        <v>8</v>
      </c>
      <c r="B22" s="6">
        <v>0</v>
      </c>
      <c r="C22" s="6">
        <v>0</v>
      </c>
      <c r="D22" s="6">
        <v>0</v>
      </c>
    </row>
    <row r="23" spans="1:4" ht="15">
      <c r="A23" s="48" t="s">
        <v>9</v>
      </c>
      <c r="B23" s="6">
        <v>0</v>
      </c>
      <c r="C23" s="6">
        <v>0</v>
      </c>
      <c r="D23" s="6">
        <v>0</v>
      </c>
    </row>
    <row r="24" spans="1:4" ht="30">
      <c r="A24" s="48" t="s">
        <v>10</v>
      </c>
      <c r="B24" s="6">
        <v>1</v>
      </c>
      <c r="C24" s="6">
        <v>1</v>
      </c>
      <c r="D24" s="6">
        <v>1</v>
      </c>
    </row>
    <row r="25" spans="1:4" ht="15">
      <c r="A25" s="48" t="s">
        <v>40</v>
      </c>
      <c r="B25" s="17" t="s">
        <v>28</v>
      </c>
      <c r="C25" s="17" t="s">
        <v>28</v>
      </c>
      <c r="D25" s="17" t="s">
        <v>28</v>
      </c>
    </row>
    <row r="26" spans="1:4" ht="15">
      <c r="A26" s="48" t="s">
        <v>41</v>
      </c>
      <c r="B26" s="6">
        <f>B17+B18+B21-B23-B24</f>
        <v>33.020599913279625</v>
      </c>
      <c r="C26" s="6">
        <f>C17+C18+C21-C23-C24</f>
        <v>33.020599913279625</v>
      </c>
      <c r="D26" s="6">
        <f>D17+D18+D21-D23-D24</f>
        <v>33.020599913279625</v>
      </c>
    </row>
    <row r="27" spans="1:4">
      <c r="A27" s="60" t="s">
        <v>11</v>
      </c>
      <c r="B27" s="5"/>
      <c r="C27" s="5"/>
      <c r="D27" s="5"/>
    </row>
    <row r="28" spans="1:4" ht="15">
      <c r="A28" s="48" t="s">
        <v>107</v>
      </c>
      <c r="B28" s="34">
        <v>128</v>
      </c>
      <c r="C28" s="34">
        <v>128</v>
      </c>
      <c r="D28" s="34">
        <v>128</v>
      </c>
    </row>
    <row r="29" spans="1:4" ht="15">
      <c r="A29" s="41" t="s">
        <v>85</v>
      </c>
      <c r="B29" s="34">
        <v>2</v>
      </c>
      <c r="C29" s="34">
        <v>2</v>
      </c>
      <c r="D29" s="34">
        <v>2</v>
      </c>
    </row>
    <row r="30" spans="1:4" ht="45">
      <c r="A30" s="48" t="s">
        <v>50</v>
      </c>
      <c r="B30" s="2">
        <f>B31+10*LOG10(B28/B13)-B32</f>
        <v>26.061799739838872</v>
      </c>
      <c r="C30" s="2">
        <f>C31+10*LOG10(C28/C13)-C32</f>
        <v>26.061799739838872</v>
      </c>
      <c r="D30" s="2">
        <f>D31+10*LOG10(D28/D13)-D32</f>
        <v>26.061799739838872</v>
      </c>
    </row>
    <row r="31" spans="1:4" ht="15">
      <c r="A31" s="48" t="s">
        <v>86</v>
      </c>
      <c r="B31" s="6">
        <v>8</v>
      </c>
      <c r="C31" s="6">
        <v>8</v>
      </c>
      <c r="D31" s="6">
        <v>8</v>
      </c>
    </row>
    <row r="32" spans="1:4" ht="45">
      <c r="A32" s="49" t="s">
        <v>58</v>
      </c>
      <c r="B32" s="29">
        <v>0</v>
      </c>
      <c r="C32" s="29">
        <v>0</v>
      </c>
      <c r="D32" s="29">
        <v>0</v>
      </c>
    </row>
    <row r="33" spans="1:4" ht="28.5">
      <c r="A33" s="52" t="s">
        <v>102</v>
      </c>
      <c r="B33" s="29">
        <v>0</v>
      </c>
      <c r="C33" s="29">
        <v>0</v>
      </c>
      <c r="D33" s="29">
        <v>0</v>
      </c>
    </row>
    <row r="34" spans="1:4" ht="30">
      <c r="A34" s="48" t="s">
        <v>12</v>
      </c>
      <c r="B34" s="6">
        <v>3</v>
      </c>
      <c r="C34" s="6">
        <v>3</v>
      </c>
      <c r="D34" s="6">
        <v>3</v>
      </c>
    </row>
    <row r="35" spans="1:4" ht="15">
      <c r="A35" s="48" t="s">
        <v>13</v>
      </c>
      <c r="B35" s="6">
        <v>5</v>
      </c>
      <c r="C35" s="6">
        <v>5</v>
      </c>
      <c r="D35" s="6">
        <v>5</v>
      </c>
    </row>
    <row r="36" spans="1:4" ht="15">
      <c r="A36" s="48" t="s">
        <v>14</v>
      </c>
      <c r="B36" s="2">
        <v>-174</v>
      </c>
      <c r="C36" s="2">
        <v>-174</v>
      </c>
      <c r="D36" s="2">
        <v>-174</v>
      </c>
    </row>
    <row r="37" spans="1:4" ht="15">
      <c r="A37" s="41" t="s">
        <v>88</v>
      </c>
      <c r="B37" s="2" t="s">
        <v>28</v>
      </c>
      <c r="C37" s="2" t="s">
        <v>28</v>
      </c>
      <c r="D37" s="2" t="s">
        <v>28</v>
      </c>
    </row>
    <row r="38" spans="1:4" ht="15">
      <c r="A38" s="28" t="s">
        <v>15</v>
      </c>
      <c r="B38" s="29">
        <v>-999</v>
      </c>
      <c r="C38" s="29">
        <v>-999</v>
      </c>
      <c r="D38" s="29">
        <v>-999</v>
      </c>
    </row>
    <row r="39" spans="1:4" ht="30">
      <c r="A39" s="48" t="s">
        <v>89</v>
      </c>
      <c r="B39" s="17" t="s">
        <v>28</v>
      </c>
      <c r="C39" s="17" t="s">
        <v>28</v>
      </c>
      <c r="D39" s="17" t="s">
        <v>28</v>
      </c>
    </row>
    <row r="40" spans="1:4" ht="30">
      <c r="A40" s="48" t="s">
        <v>104</v>
      </c>
      <c r="B40" s="2">
        <f>10*LOG10(10^((B35+B36)/10)+10^(B38/10))</f>
        <v>-169.00000000000003</v>
      </c>
      <c r="C40" s="2">
        <f>10*LOG10(10^((C35+C36)/10)+10^(C38/10))</f>
        <v>-169.00000000000003</v>
      </c>
      <c r="D40" s="2">
        <f>10*LOG10(10^((D35+D36)/10)+10^(D38/10))</f>
        <v>-169.00000000000003</v>
      </c>
    </row>
    <row r="41" spans="1:4" ht="15">
      <c r="A41" s="61" t="s">
        <v>91</v>
      </c>
      <c r="B41" s="2" t="s">
        <v>28</v>
      </c>
      <c r="C41" s="2" t="s">
        <v>28</v>
      </c>
      <c r="D41" s="2" t="s">
        <v>28</v>
      </c>
    </row>
    <row r="42" spans="1:4" ht="15">
      <c r="A42" s="15" t="s">
        <v>92</v>
      </c>
      <c r="B42" s="38">
        <f>66*12*120*1000</f>
        <v>95040000</v>
      </c>
      <c r="C42" s="38">
        <f t="shared" ref="C42" si="0">66*12*120*1000</f>
        <v>95040000</v>
      </c>
      <c r="D42" s="38">
        <f>33*12*120*1000</f>
        <v>47520000</v>
      </c>
    </row>
    <row r="43" spans="1:4" ht="15">
      <c r="A43" s="48" t="s">
        <v>16</v>
      </c>
      <c r="B43" s="17" t="s">
        <v>28</v>
      </c>
      <c r="C43" s="17" t="s">
        <v>28</v>
      </c>
      <c r="D43" s="17" t="s">
        <v>28</v>
      </c>
    </row>
    <row r="44" spans="1:4" ht="15">
      <c r="A44" s="48" t="s">
        <v>17</v>
      </c>
      <c r="B44" s="2">
        <f>B40+10*LOG10(B42)</f>
        <v>-89.220935723628841</v>
      </c>
      <c r="C44" s="2">
        <f>C40+10*LOG10(C42)</f>
        <v>-89.220935723628841</v>
      </c>
      <c r="D44" s="2">
        <f>D40+10*LOG10(D42)</f>
        <v>-92.231235680268654</v>
      </c>
    </row>
    <row r="45" spans="1:4" ht="15">
      <c r="A45" s="43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15" t="s">
        <v>19</v>
      </c>
      <c r="B46" s="16">
        <v>-9.5</v>
      </c>
      <c r="C46" s="16">
        <v>-9.5</v>
      </c>
      <c r="D46" s="16">
        <v>-5</v>
      </c>
    </row>
    <row r="47" spans="1:4" ht="15">
      <c r="A47" s="48" t="s">
        <v>20</v>
      </c>
      <c r="B47" s="6">
        <v>2</v>
      </c>
      <c r="C47" s="6">
        <v>2</v>
      </c>
      <c r="D47" s="6">
        <v>2</v>
      </c>
    </row>
    <row r="48" spans="1:4" ht="30">
      <c r="A48" s="48" t="s">
        <v>93</v>
      </c>
      <c r="B48" s="6" t="s">
        <v>28</v>
      </c>
      <c r="C48" s="6" t="s">
        <v>28</v>
      </c>
      <c r="D48" s="6" t="s">
        <v>28</v>
      </c>
    </row>
    <row r="49" spans="1:4" ht="33.75" customHeight="1">
      <c r="A49" s="48" t="s">
        <v>94</v>
      </c>
      <c r="B49" s="6">
        <v>0</v>
      </c>
      <c r="C49" s="6">
        <v>0</v>
      </c>
      <c r="D49" s="6">
        <v>0</v>
      </c>
    </row>
    <row r="50" spans="1:4" ht="30">
      <c r="A50" s="48" t="s">
        <v>44</v>
      </c>
      <c r="B50" s="17" t="s">
        <v>28</v>
      </c>
      <c r="C50" s="17" t="s">
        <v>28</v>
      </c>
      <c r="D50" s="17" t="s">
        <v>28</v>
      </c>
    </row>
    <row r="51" spans="1:4" ht="30">
      <c r="A51" s="48" t="s">
        <v>45</v>
      </c>
      <c r="B51" s="2">
        <f>B44+B46+B47-B49</f>
        <v>-96.720935723628841</v>
      </c>
      <c r="C51" s="2">
        <f>C44+C46+C47-C49</f>
        <v>-96.720935723628841</v>
      </c>
      <c r="D51" s="2">
        <f>D44+D46+D47-D49</f>
        <v>-95.231235680268654</v>
      </c>
    </row>
    <row r="52" spans="1:4" ht="30">
      <c r="A52" s="45" t="s">
        <v>95</v>
      </c>
      <c r="B52" s="33" t="s">
        <v>28</v>
      </c>
      <c r="C52" s="33" t="s">
        <v>28</v>
      </c>
      <c r="D52" s="33" t="s">
        <v>28</v>
      </c>
    </row>
    <row r="53" spans="1:4" ht="30">
      <c r="A53" s="9" t="s">
        <v>96</v>
      </c>
      <c r="B53" s="8">
        <f t="shared" ref="B53:D53" si="1">B26+B30+B33-B34-B51</f>
        <v>152.80333537674733</v>
      </c>
      <c r="C53" s="8">
        <f t="shared" si="1"/>
        <v>152.80333537674733</v>
      </c>
      <c r="D53" s="8">
        <f t="shared" si="1"/>
        <v>151.31363533338714</v>
      </c>
    </row>
    <row r="54" spans="1:4">
      <c r="A54" s="60" t="s">
        <v>21</v>
      </c>
      <c r="B54" s="5"/>
      <c r="C54" s="5"/>
      <c r="D54" s="5"/>
    </row>
    <row r="55" spans="1:4" ht="16.5" customHeight="1">
      <c r="A55" s="49" t="s">
        <v>22</v>
      </c>
      <c r="B55" s="29">
        <v>0</v>
      </c>
      <c r="C55" s="29">
        <v>0</v>
      </c>
      <c r="D55" s="29">
        <v>0</v>
      </c>
    </row>
    <row r="56" spans="1:4" ht="30">
      <c r="A56" s="41" t="s">
        <v>23</v>
      </c>
      <c r="B56" s="32" t="s">
        <v>28</v>
      </c>
      <c r="C56" s="32" t="s">
        <v>28</v>
      </c>
      <c r="D56" s="32" t="s">
        <v>28</v>
      </c>
    </row>
    <row r="57" spans="1:4" ht="30">
      <c r="A57" s="28" t="s">
        <v>24</v>
      </c>
      <c r="B57" s="29">
        <v>0</v>
      </c>
      <c r="C57" s="29">
        <v>0</v>
      </c>
      <c r="D57" s="29">
        <v>0</v>
      </c>
    </row>
    <row r="58" spans="1:4" ht="15">
      <c r="A58" s="49" t="s">
        <v>25</v>
      </c>
      <c r="B58" s="29">
        <v>0</v>
      </c>
      <c r="C58" s="29">
        <v>0</v>
      </c>
      <c r="D58" s="29">
        <v>0</v>
      </c>
    </row>
    <row r="59" spans="1:4" ht="15">
      <c r="A59" s="49" t="s">
        <v>26</v>
      </c>
      <c r="B59" s="29">
        <v>0</v>
      </c>
      <c r="C59" s="29">
        <v>0</v>
      </c>
      <c r="D59" s="29">
        <v>0</v>
      </c>
    </row>
    <row r="60" spans="1:4" ht="15">
      <c r="A60" s="49" t="s">
        <v>27</v>
      </c>
      <c r="B60" s="29">
        <v>0</v>
      </c>
      <c r="C60" s="29">
        <v>0</v>
      </c>
      <c r="D60" s="29">
        <v>0</v>
      </c>
    </row>
    <row r="61" spans="1:4" ht="30">
      <c r="A61" s="45" t="s">
        <v>105</v>
      </c>
      <c r="B61" s="33" t="s">
        <v>28</v>
      </c>
      <c r="C61" s="33" t="s">
        <v>28</v>
      </c>
      <c r="D61" s="33" t="s">
        <v>28</v>
      </c>
    </row>
    <row r="62" spans="1:4" ht="30">
      <c r="A62" s="9" t="s">
        <v>106</v>
      </c>
      <c r="B62" s="8">
        <f t="shared" ref="B62:D62" si="2">B53-B57+B58-B59+B60</f>
        <v>152.80333537674733</v>
      </c>
      <c r="C62" s="8">
        <f t="shared" si="2"/>
        <v>152.80333537674733</v>
      </c>
      <c r="D62" s="8">
        <f t="shared" si="2"/>
        <v>151.31363533338714</v>
      </c>
    </row>
    <row r="63" spans="1:4">
      <c r="B63" s="12"/>
      <c r="C63" s="12"/>
      <c r="D63" s="12"/>
    </row>
    <row r="64" spans="1:4" ht="15">
      <c r="A64" s="45" t="s">
        <v>55</v>
      </c>
      <c r="B64" s="33" t="s">
        <v>28</v>
      </c>
      <c r="C64" s="33" t="s">
        <v>28</v>
      </c>
      <c r="D64" s="33" t="s">
        <v>28</v>
      </c>
    </row>
    <row r="65" spans="1:4" ht="15">
      <c r="A65" s="9" t="s">
        <v>56</v>
      </c>
      <c r="B65" s="8">
        <f t="shared" ref="B65:D65" si="3">B17-B23-B51+B21+B33</f>
        <v>119.72093572362884</v>
      </c>
      <c r="C65" s="8">
        <f t="shared" si="3"/>
        <v>119.72093572362884</v>
      </c>
      <c r="D65" s="8">
        <f t="shared" si="3"/>
        <v>118.23123568026865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0" sqref="A10"/>
    </sheetView>
  </sheetViews>
  <sheetFormatPr defaultColWidth="9" defaultRowHeight="14.25"/>
  <cols>
    <col min="1" max="1" width="62.125" style="1" customWidth="1"/>
    <col min="2" max="2" width="15.625" style="10" customWidth="1"/>
    <col min="3" max="5" width="15.625" style="1" customWidth="1"/>
    <col min="6" max="16384" width="9" style="1"/>
  </cols>
  <sheetData>
    <row r="1" spans="1:5">
      <c r="A1" s="55"/>
      <c r="B1" s="71" t="s">
        <v>73</v>
      </c>
      <c r="C1" s="71"/>
      <c r="D1" s="71"/>
      <c r="E1" s="71"/>
    </row>
    <row r="2" spans="1:5" ht="29.25" customHeight="1">
      <c r="A2" s="60" t="s">
        <v>1</v>
      </c>
      <c r="B2" s="26" t="s">
        <v>71</v>
      </c>
      <c r="C2" s="44" t="s">
        <v>67</v>
      </c>
      <c r="D2" s="44" t="s">
        <v>68</v>
      </c>
      <c r="E2" s="44" t="s">
        <v>69</v>
      </c>
    </row>
    <row r="3" spans="1:5" ht="15">
      <c r="A3" s="48" t="s">
        <v>2</v>
      </c>
      <c r="B3" s="36">
        <v>28</v>
      </c>
      <c r="C3" s="36">
        <v>28</v>
      </c>
      <c r="D3" s="36">
        <v>28</v>
      </c>
      <c r="E3" s="36">
        <v>28</v>
      </c>
    </row>
    <row r="4" spans="1:5" ht="15">
      <c r="A4" s="48" t="s">
        <v>37</v>
      </c>
      <c r="B4" s="36">
        <v>100</v>
      </c>
      <c r="C4" s="36">
        <v>100</v>
      </c>
      <c r="D4" s="36">
        <v>100</v>
      </c>
      <c r="E4" s="36">
        <v>100</v>
      </c>
    </row>
    <row r="5" spans="1:5" ht="15">
      <c r="A5" s="48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>
      <c r="A6" s="48" t="s">
        <v>4</v>
      </c>
      <c r="B6" s="17" t="s">
        <v>28</v>
      </c>
      <c r="C6" s="17" t="s">
        <v>28</v>
      </c>
      <c r="D6" s="17" t="s">
        <v>28</v>
      </c>
      <c r="E6" s="17" t="s">
        <v>28</v>
      </c>
    </row>
    <row r="7" spans="1:5" ht="15">
      <c r="A7" s="48" t="s">
        <v>5</v>
      </c>
      <c r="B7" s="7">
        <v>0.01</v>
      </c>
      <c r="C7" s="7">
        <v>0.01</v>
      </c>
      <c r="D7" s="7">
        <v>0.01</v>
      </c>
      <c r="E7" s="7">
        <v>0.01</v>
      </c>
    </row>
    <row r="8" spans="1:5" ht="15">
      <c r="A8" s="48" t="s">
        <v>6</v>
      </c>
      <c r="B8" s="17" t="s">
        <v>28</v>
      </c>
      <c r="C8" s="17" t="s">
        <v>28</v>
      </c>
      <c r="D8" s="17" t="s">
        <v>28</v>
      </c>
      <c r="E8" s="17" t="s">
        <v>28</v>
      </c>
    </row>
    <row r="9" spans="1:5" ht="15">
      <c r="A9" s="28" t="s">
        <v>110</v>
      </c>
      <c r="B9" s="29" t="s">
        <v>64</v>
      </c>
      <c r="C9" s="29" t="s">
        <v>64</v>
      </c>
      <c r="D9" s="29" t="s">
        <v>64</v>
      </c>
      <c r="E9" s="29" t="s">
        <v>64</v>
      </c>
    </row>
    <row r="10" spans="1:5" ht="15">
      <c r="A10" s="48" t="s">
        <v>29</v>
      </c>
      <c r="B10" s="2">
        <v>3</v>
      </c>
      <c r="C10" s="2">
        <v>3</v>
      </c>
      <c r="D10" s="2">
        <v>3</v>
      </c>
      <c r="E10" s="2">
        <v>3</v>
      </c>
    </row>
    <row r="11" spans="1:5">
      <c r="A11" s="60" t="s">
        <v>7</v>
      </c>
      <c r="B11" s="5"/>
      <c r="C11" s="5"/>
      <c r="D11" s="5"/>
      <c r="E11" s="5"/>
    </row>
    <row r="12" spans="1:5" ht="15" customHeight="1">
      <c r="A12" s="48" t="s">
        <v>77</v>
      </c>
      <c r="B12" s="34">
        <v>128</v>
      </c>
      <c r="C12" s="34">
        <v>128</v>
      </c>
      <c r="D12" s="34">
        <v>128</v>
      </c>
      <c r="E12" s="34">
        <v>128</v>
      </c>
    </row>
    <row r="13" spans="1:5" ht="15">
      <c r="A13" s="48" t="s">
        <v>78</v>
      </c>
      <c r="B13" s="34">
        <v>2</v>
      </c>
      <c r="C13" s="34">
        <v>2</v>
      </c>
      <c r="D13" s="34">
        <v>2</v>
      </c>
      <c r="E13" s="34">
        <v>2</v>
      </c>
    </row>
    <row r="14" spans="1:5" ht="15">
      <c r="A14" s="41" t="s">
        <v>79</v>
      </c>
      <c r="B14" s="2">
        <v>2</v>
      </c>
      <c r="C14" s="2">
        <v>2</v>
      </c>
      <c r="D14" s="2">
        <v>2</v>
      </c>
      <c r="E14" s="2">
        <v>2</v>
      </c>
    </row>
    <row r="15" spans="1:5" ht="15">
      <c r="A15" s="13" t="s">
        <v>80</v>
      </c>
      <c r="B15" s="34">
        <v>3</v>
      </c>
      <c r="C15" s="34">
        <v>3</v>
      </c>
      <c r="D15" s="34">
        <v>3</v>
      </c>
      <c r="E15" s="34">
        <v>3</v>
      </c>
    </row>
    <row r="16" spans="1:5" ht="15">
      <c r="A16" s="48" t="s">
        <v>81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>
      <c r="A17" s="48" t="s">
        <v>38</v>
      </c>
      <c r="B17" s="2">
        <f>B15+10*LOG10(B41/1000000)</f>
        <v>21.396037294708371</v>
      </c>
      <c r="C17" s="2">
        <f>C15+10*LOG10(C41/1000000)</f>
        <v>21.396037294708371</v>
      </c>
      <c r="D17" s="2">
        <f>D15+10*LOG10(D41/1000000)</f>
        <v>18.385737338068559</v>
      </c>
      <c r="E17" s="2">
        <f>E15+10*LOG10(E41/1000000)</f>
        <v>18.385737338068559</v>
      </c>
    </row>
    <row r="18" spans="1:5" ht="45">
      <c r="A18" s="50" t="s">
        <v>57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>
      <c r="A19" s="48" t="s">
        <v>82</v>
      </c>
      <c r="B19" s="2">
        <v>8</v>
      </c>
      <c r="C19" s="2">
        <v>8</v>
      </c>
      <c r="D19" s="2">
        <v>8</v>
      </c>
      <c r="E19" s="2">
        <v>8</v>
      </c>
    </row>
    <row r="20" spans="1:5" ht="45">
      <c r="A20" s="49" t="s">
        <v>59</v>
      </c>
      <c r="B20" s="29">
        <v>0</v>
      </c>
      <c r="C20" s="29">
        <v>0</v>
      </c>
      <c r="D20" s="29">
        <v>0</v>
      </c>
      <c r="E20" s="29">
        <v>0</v>
      </c>
    </row>
    <row r="21" spans="1:5" ht="61.5" customHeight="1">
      <c r="A21" s="51" t="s">
        <v>83</v>
      </c>
      <c r="B21" s="29">
        <v>0</v>
      </c>
      <c r="C21" s="29">
        <v>0</v>
      </c>
      <c r="D21" s="29">
        <v>0</v>
      </c>
      <c r="E21" s="29">
        <v>0</v>
      </c>
    </row>
    <row r="22" spans="1:5" ht="15">
      <c r="A22" s="48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>
      <c r="A23" s="48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>
      <c r="A24" s="48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>
      <c r="A25" s="48" t="s">
        <v>40</v>
      </c>
      <c r="B25" s="2">
        <f>B17+B18+B21+B22-B24</f>
        <v>44.457837034547239</v>
      </c>
      <c r="C25" s="2">
        <f>C17+C18+C21+C22-C24</f>
        <v>44.457837034547239</v>
      </c>
      <c r="D25" s="2">
        <f>D17+D18+D21+D22-D24</f>
        <v>41.447537077907427</v>
      </c>
      <c r="E25" s="2">
        <f>E17+E18+E21+E22-E24</f>
        <v>41.447537077907427</v>
      </c>
    </row>
    <row r="26" spans="1:5" ht="15">
      <c r="A26" s="48" t="s">
        <v>41</v>
      </c>
      <c r="B26" s="17" t="s">
        <v>28</v>
      </c>
      <c r="C26" s="17" t="s">
        <v>28</v>
      </c>
      <c r="D26" s="17" t="s">
        <v>28</v>
      </c>
      <c r="E26" s="17" t="s">
        <v>28</v>
      </c>
    </row>
    <row r="27" spans="1:5">
      <c r="A27" s="60" t="s">
        <v>11</v>
      </c>
      <c r="B27" s="5"/>
      <c r="C27" s="5"/>
      <c r="D27" s="5"/>
      <c r="E27" s="5"/>
    </row>
    <row r="28" spans="1:5" ht="15">
      <c r="A28" s="48" t="s">
        <v>84</v>
      </c>
      <c r="B28" s="34">
        <v>8</v>
      </c>
      <c r="C28" s="34">
        <v>4</v>
      </c>
      <c r="D28" s="34">
        <v>8</v>
      </c>
      <c r="E28" s="34">
        <v>4</v>
      </c>
    </row>
    <row r="29" spans="1:5" ht="15">
      <c r="A29" s="48" t="s">
        <v>85</v>
      </c>
      <c r="B29" s="34">
        <v>2</v>
      </c>
      <c r="C29" s="34">
        <v>1</v>
      </c>
      <c r="D29" s="34">
        <v>2</v>
      </c>
      <c r="E29" s="34">
        <v>1</v>
      </c>
    </row>
    <row r="30" spans="1:5" ht="45">
      <c r="A30" s="48" t="s">
        <v>50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>
      <c r="A31" s="48" t="s">
        <v>86</v>
      </c>
      <c r="B31" s="2">
        <v>5</v>
      </c>
      <c r="C31" s="2">
        <v>5</v>
      </c>
      <c r="D31" s="2">
        <v>5</v>
      </c>
      <c r="E31" s="2">
        <v>5</v>
      </c>
    </row>
    <row r="32" spans="1:5" ht="45">
      <c r="A32" s="31" t="s">
        <v>58</v>
      </c>
      <c r="B32" s="29">
        <v>0</v>
      </c>
      <c r="C32" s="29">
        <v>0</v>
      </c>
      <c r="D32" s="29">
        <v>0</v>
      </c>
      <c r="E32" s="29">
        <v>0</v>
      </c>
    </row>
    <row r="33" spans="1:5" ht="28.5">
      <c r="A33" s="61" t="s">
        <v>102</v>
      </c>
      <c r="B33" s="2">
        <v>0</v>
      </c>
      <c r="C33" s="2">
        <v>0</v>
      </c>
      <c r="D33" s="2">
        <v>0</v>
      </c>
      <c r="E33" s="2">
        <v>0</v>
      </c>
    </row>
    <row r="34" spans="1:5" ht="30">
      <c r="A34" s="48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>
      <c r="A35" s="48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>
      <c r="A36" s="48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15">
      <c r="A37" s="49" t="s">
        <v>88</v>
      </c>
      <c r="B37" s="29">
        <v>-999</v>
      </c>
      <c r="C37" s="29">
        <v>-999</v>
      </c>
      <c r="D37" s="29">
        <v>-999</v>
      </c>
      <c r="E37" s="29">
        <v>-999</v>
      </c>
    </row>
    <row r="38" spans="1:5" ht="15">
      <c r="A38" s="50" t="s">
        <v>15</v>
      </c>
      <c r="B38" s="2" t="s">
        <v>28</v>
      </c>
      <c r="C38" s="2" t="s">
        <v>28</v>
      </c>
      <c r="D38" s="2" t="s">
        <v>28</v>
      </c>
      <c r="E38" s="2" t="s">
        <v>28</v>
      </c>
    </row>
    <row r="39" spans="1:5" ht="30">
      <c r="A39" s="48" t="s">
        <v>103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">
        <f>10*LOG10(10^((E35+E36)/10)+10^(E37/10))</f>
        <v>-167.00000000000003</v>
      </c>
    </row>
    <row r="40" spans="1:5" ht="30">
      <c r="A40" s="48" t="s">
        <v>104</v>
      </c>
      <c r="B40" s="17" t="s">
        <v>28</v>
      </c>
      <c r="C40" s="17" t="s">
        <v>28</v>
      </c>
      <c r="D40" s="17" t="s">
        <v>28</v>
      </c>
      <c r="E40" s="17" t="s">
        <v>28</v>
      </c>
    </row>
    <row r="41" spans="1:5" ht="15">
      <c r="A41" s="61" t="s">
        <v>91</v>
      </c>
      <c r="B41" s="34">
        <f t="shared" ref="B41:C41" si="0">48*12*120*1000</f>
        <v>69120000</v>
      </c>
      <c r="C41" s="34">
        <f t="shared" si="0"/>
        <v>69120000</v>
      </c>
      <c r="D41" s="34">
        <f>24*12*120*1000</f>
        <v>34560000</v>
      </c>
      <c r="E41" s="34">
        <f>24*12*120*1000</f>
        <v>34560000</v>
      </c>
    </row>
    <row r="42" spans="1:5" ht="15">
      <c r="A42" s="61" t="s">
        <v>92</v>
      </c>
      <c r="B42" s="2" t="s">
        <v>28</v>
      </c>
      <c r="C42" s="2" t="s">
        <v>28</v>
      </c>
      <c r="D42" s="2" t="s">
        <v>28</v>
      </c>
      <c r="E42" s="2" t="s">
        <v>28</v>
      </c>
    </row>
    <row r="43" spans="1:5" ht="15">
      <c r="A43" s="48" t="s">
        <v>16</v>
      </c>
      <c r="B43" s="2">
        <f>B39+10*LOG10(B41)</f>
        <v>-88.603962705291664</v>
      </c>
      <c r="C43" s="2">
        <f>C39+10*LOG10(C41)</f>
        <v>-88.603962705291664</v>
      </c>
      <c r="D43" s="2">
        <f>D39+10*LOG10(D41)</f>
        <v>-91.614262661931477</v>
      </c>
      <c r="E43" s="2">
        <f>E39+10*LOG10(E41)</f>
        <v>-91.614262661931477</v>
      </c>
    </row>
    <row r="44" spans="1:5" ht="15">
      <c r="A44" s="48" t="s">
        <v>17</v>
      </c>
      <c r="B44" s="17" t="s">
        <v>28</v>
      </c>
      <c r="C44" s="17" t="s">
        <v>28</v>
      </c>
      <c r="D44" s="17" t="s">
        <v>28</v>
      </c>
      <c r="E44" s="17" t="s">
        <v>28</v>
      </c>
    </row>
    <row r="45" spans="1:5" ht="15">
      <c r="A45" s="52" t="s">
        <v>18</v>
      </c>
      <c r="B45" s="16">
        <v>-6</v>
      </c>
      <c r="C45" s="16">
        <v>-2.1</v>
      </c>
      <c r="D45" s="16">
        <v>-3</v>
      </c>
      <c r="E45" s="16">
        <v>0.9</v>
      </c>
    </row>
    <row r="46" spans="1:5" ht="15">
      <c r="A46" s="61" t="s">
        <v>19</v>
      </c>
      <c r="B46" s="2" t="s">
        <v>28</v>
      </c>
      <c r="C46" s="2" t="s">
        <v>28</v>
      </c>
      <c r="D46" s="2" t="s">
        <v>28</v>
      </c>
      <c r="E46" s="2" t="s">
        <v>28</v>
      </c>
    </row>
    <row r="47" spans="1:5" ht="15">
      <c r="A47" s="48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>
      <c r="A48" s="48" t="s">
        <v>93</v>
      </c>
      <c r="B48" s="6">
        <v>0</v>
      </c>
      <c r="C48" s="6">
        <v>0</v>
      </c>
      <c r="D48" s="6">
        <v>0</v>
      </c>
      <c r="E48" s="6">
        <v>0</v>
      </c>
    </row>
    <row r="49" spans="1:5" ht="33.75" customHeight="1">
      <c r="A49" s="48" t="s">
        <v>94</v>
      </c>
      <c r="B49" s="17" t="s">
        <v>28</v>
      </c>
      <c r="C49" s="17" t="s">
        <v>28</v>
      </c>
      <c r="D49" s="17" t="s">
        <v>28</v>
      </c>
      <c r="E49" s="17" t="s">
        <v>28</v>
      </c>
    </row>
    <row r="50" spans="1:5" ht="30">
      <c r="A50" s="48" t="s">
        <v>44</v>
      </c>
      <c r="B50" s="2">
        <f>B43+B45+B47-B48</f>
        <v>-92.603962705291664</v>
      </c>
      <c r="C50" s="2">
        <f>C43+C45+C47-C48</f>
        <v>-88.703962705291659</v>
      </c>
      <c r="D50" s="2">
        <f>D43+D45+D47-D48</f>
        <v>-92.614262661931477</v>
      </c>
      <c r="E50" s="2">
        <f>E43+E45+E47-E48</f>
        <v>-88.714262661931471</v>
      </c>
    </row>
    <row r="51" spans="1:5" ht="30">
      <c r="A51" s="48" t="s">
        <v>45</v>
      </c>
      <c r="B51" s="17" t="s">
        <v>28</v>
      </c>
      <c r="C51" s="17" t="s">
        <v>28</v>
      </c>
      <c r="D51" s="17" t="s">
        <v>28</v>
      </c>
      <c r="E51" s="17" t="s">
        <v>28</v>
      </c>
    </row>
    <row r="52" spans="1:5" ht="30">
      <c r="A52" s="53" t="s">
        <v>95</v>
      </c>
      <c r="B52" s="8">
        <f t="shared" ref="B52:E52" si="1">B25+B30+B33-B34-B50</f>
        <v>147.08239965311853</v>
      </c>
      <c r="C52" s="8">
        <f>C25+C30+C33-C34-C50</f>
        <v>143.18239965311852</v>
      </c>
      <c r="D52" s="8">
        <f t="shared" si="1"/>
        <v>144.08239965311853</v>
      </c>
      <c r="E52" s="8">
        <f t="shared" si="1"/>
        <v>140.18239965311852</v>
      </c>
    </row>
    <row r="53" spans="1:5" ht="30">
      <c r="A53" s="62" t="s">
        <v>96</v>
      </c>
      <c r="B53" s="33" t="s">
        <v>28</v>
      </c>
      <c r="C53" s="33" t="s">
        <v>28</v>
      </c>
      <c r="D53" s="33" t="s">
        <v>28</v>
      </c>
      <c r="E53" s="33" t="s">
        <v>28</v>
      </c>
    </row>
    <row r="54" spans="1:5">
      <c r="A54" s="60" t="s">
        <v>21</v>
      </c>
      <c r="B54" s="5"/>
      <c r="C54" s="5"/>
      <c r="D54" s="5"/>
      <c r="E54" s="5"/>
    </row>
    <row r="55" spans="1:5" ht="16.5" customHeight="1">
      <c r="A55" s="49" t="s">
        <v>22</v>
      </c>
      <c r="B55" s="29">
        <v>0</v>
      </c>
      <c r="C55" s="29">
        <v>0</v>
      </c>
      <c r="D55" s="29">
        <v>0</v>
      </c>
      <c r="E55" s="29">
        <v>0</v>
      </c>
    </row>
    <row r="56" spans="1:5" ht="30">
      <c r="A56" s="49" t="s">
        <v>23</v>
      </c>
      <c r="B56" s="29">
        <v>0</v>
      </c>
      <c r="C56" s="29">
        <v>0</v>
      </c>
      <c r="D56" s="29">
        <v>0</v>
      </c>
      <c r="E56" s="29">
        <v>0</v>
      </c>
    </row>
    <row r="57" spans="1:5" ht="30">
      <c r="A57" s="50" t="s">
        <v>24</v>
      </c>
      <c r="B57" s="32" t="s">
        <v>28</v>
      </c>
      <c r="C57" s="32" t="s">
        <v>28</v>
      </c>
      <c r="D57" s="32" t="s">
        <v>28</v>
      </c>
      <c r="E57" s="32" t="s">
        <v>28</v>
      </c>
    </row>
    <row r="58" spans="1:5" ht="15">
      <c r="A58" s="49" t="s">
        <v>25</v>
      </c>
      <c r="B58" s="29">
        <v>0</v>
      </c>
      <c r="C58" s="29">
        <v>0</v>
      </c>
      <c r="D58" s="29">
        <v>0</v>
      </c>
      <c r="E58" s="29">
        <v>0</v>
      </c>
    </row>
    <row r="59" spans="1:5" ht="15">
      <c r="A59" s="49" t="s">
        <v>26</v>
      </c>
      <c r="B59" s="29">
        <v>0</v>
      </c>
      <c r="C59" s="29">
        <v>0</v>
      </c>
      <c r="D59" s="29">
        <v>0</v>
      </c>
      <c r="E59" s="29">
        <v>0</v>
      </c>
    </row>
    <row r="60" spans="1:5" ht="15">
      <c r="A60" s="49" t="s">
        <v>27</v>
      </c>
      <c r="B60" s="29">
        <v>0</v>
      </c>
      <c r="C60" s="29">
        <v>0</v>
      </c>
      <c r="D60" s="29">
        <v>0</v>
      </c>
      <c r="E60" s="29">
        <v>0</v>
      </c>
    </row>
    <row r="61" spans="1:5" ht="30">
      <c r="A61" s="53" t="s">
        <v>105</v>
      </c>
      <c r="B61" s="8">
        <f t="shared" ref="B61:E61" si="2">B52-B56+B58-B59+B60</f>
        <v>147.08239965311853</v>
      </c>
      <c r="C61" s="8">
        <f>C52-C56+C58-C59+C60</f>
        <v>143.18239965311852</v>
      </c>
      <c r="D61" s="8">
        <f t="shared" si="2"/>
        <v>144.08239965311853</v>
      </c>
      <c r="E61" s="8">
        <f t="shared" si="2"/>
        <v>140.18239965311852</v>
      </c>
    </row>
    <row r="62" spans="1:5" ht="30">
      <c r="A62" s="62" t="s">
        <v>106</v>
      </c>
      <c r="B62" s="33" t="s">
        <v>28</v>
      </c>
      <c r="C62" s="33" t="s">
        <v>28</v>
      </c>
      <c r="D62" s="33" t="s">
        <v>28</v>
      </c>
      <c r="E62" s="33" t="s">
        <v>28</v>
      </c>
    </row>
    <row r="63" spans="1:5">
      <c r="C63" s="10"/>
      <c r="D63" s="10"/>
      <c r="E63" s="10"/>
    </row>
    <row r="64" spans="1:5" ht="15">
      <c r="A64" s="53" t="s">
        <v>55</v>
      </c>
      <c r="B64" s="8">
        <f>B17+B22-B50+B21+B33</f>
        <v>114.00000000000003</v>
      </c>
      <c r="C64" s="8">
        <f>C17+C22-C50+C21+C33</f>
        <v>110.10000000000002</v>
      </c>
      <c r="D64" s="8">
        <f>D17+D22-D50+D21+D33</f>
        <v>111.00000000000003</v>
      </c>
      <c r="E64" s="8">
        <f>E17+E22-E50+E21+E33</f>
        <v>107.10000000000002</v>
      </c>
    </row>
    <row r="65" spans="1:5" ht="15">
      <c r="A65" s="62" t="s">
        <v>56</v>
      </c>
      <c r="B65" s="33" t="s">
        <v>28</v>
      </c>
      <c r="C65" s="33" t="s">
        <v>28</v>
      </c>
      <c r="D65" s="33" t="s">
        <v>28</v>
      </c>
      <c r="E65" s="33" t="s">
        <v>28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PBCH</vt:lpstr>
      <vt:lpstr>Msg3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2006-01-19T03:50:08Z</cp:lastPrinted>
  <dcterms:created xsi:type="dcterms:W3CDTF">2003-11-11T03:59:45Z</dcterms:created>
  <dcterms:modified xsi:type="dcterms:W3CDTF">2020-10-05T15:10:25Z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